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6" yWindow="132" windowWidth="15576" windowHeight="8988" tabRatio="914"/>
  </bookViews>
  <sheets>
    <sheet name="                               " sheetId="44" r:id="rId1"/>
  </sheets>
  <definedNames>
    <definedName name="_xlnm.Print_Titles" localSheetId="0">'                               '!$B:$B,'                               '!$4:$6</definedName>
  </definedNames>
  <calcPr calcId="124519"/>
</workbook>
</file>

<file path=xl/calcChain.xml><?xml version="1.0" encoding="utf-8"?>
<calcChain xmlns="http://schemas.openxmlformats.org/spreadsheetml/2006/main">
  <c r="B2" i="44"/>
  <c r="BF16"/>
  <c r="M7"/>
  <c r="N7"/>
  <c r="M8"/>
  <c r="N8"/>
  <c r="M9"/>
  <c r="N9"/>
  <c r="M10"/>
  <c r="N10"/>
  <c r="M11"/>
  <c r="N11"/>
  <c r="M12"/>
  <c r="N12"/>
  <c r="M13"/>
  <c r="N13"/>
  <c r="M14"/>
  <c r="N14"/>
  <c r="M15"/>
  <c r="N15"/>
  <c r="BA7" l="1"/>
  <c r="AB8"/>
  <c r="AB9"/>
  <c r="AB10"/>
  <c r="AB11"/>
  <c r="AB12"/>
  <c r="AB13"/>
  <c r="AB14"/>
  <c r="AB15"/>
  <c r="AZ16"/>
  <c r="BB16" s="1"/>
  <c r="AY16"/>
  <c r="AA8"/>
  <c r="AA9"/>
  <c r="AA11"/>
  <c r="C9" l="1"/>
  <c r="J12"/>
  <c r="AP13"/>
  <c r="D7"/>
  <c r="BE7"/>
  <c r="C11"/>
  <c r="C8"/>
  <c r="C7"/>
  <c r="Z7"/>
  <c r="Y8"/>
  <c r="W16"/>
  <c r="Y9"/>
  <c r="Y10"/>
  <c r="Y11"/>
  <c r="Y12"/>
  <c r="Y13"/>
  <c r="X16" l="1"/>
  <c r="Z16" s="1"/>
  <c r="Y7"/>
  <c r="Y16" s="1"/>
  <c r="D8" l="1"/>
  <c r="E8" s="1"/>
  <c r="D9"/>
  <c r="E9" s="1"/>
  <c r="D10"/>
  <c r="D11"/>
  <c r="E11" s="1"/>
  <c r="D12"/>
  <c r="D13"/>
  <c r="D14"/>
  <c r="D15"/>
  <c r="AA10"/>
  <c r="C10" s="1"/>
  <c r="AA12"/>
  <c r="C12" s="1"/>
  <c r="AA13"/>
  <c r="C13" s="1"/>
  <c r="AA14"/>
  <c r="C14" s="1"/>
  <c r="AA15"/>
  <c r="C15" s="1"/>
  <c r="L16"/>
  <c r="K16"/>
  <c r="J13"/>
  <c r="E15" l="1"/>
  <c r="E14"/>
  <c r="E13"/>
  <c r="C16"/>
  <c r="E12"/>
  <c r="E10"/>
  <c r="Z15"/>
  <c r="Z13"/>
  <c r="Z11"/>
  <c r="Z9"/>
  <c r="Z14"/>
  <c r="Z12"/>
  <c r="Z10"/>
  <c r="BA16"/>
  <c r="BB8"/>
  <c r="BB9"/>
  <c r="BB10"/>
  <c r="BB11"/>
  <c r="BB12"/>
  <c r="BB13"/>
  <c r="BB14"/>
  <c r="BB15"/>
  <c r="BB7"/>
  <c r="BE14"/>
  <c r="AT15"/>
  <c r="AS15"/>
  <c r="AK9"/>
  <c r="AG8"/>
  <c r="AK8"/>
  <c r="AG9"/>
  <c r="AG10"/>
  <c r="AK10"/>
  <c r="AG11"/>
  <c r="AK11"/>
  <c r="AO11"/>
  <c r="AG12"/>
  <c r="AK12"/>
  <c r="AO12"/>
  <c r="AG13"/>
  <c r="AK13"/>
  <c r="AG14"/>
  <c r="AK14"/>
  <c r="AG15"/>
  <c r="AK15"/>
  <c r="AO8"/>
  <c r="AT8"/>
  <c r="AN16"/>
  <c r="AM16"/>
  <c r="AJ16"/>
  <c r="AI16"/>
  <c r="AP9"/>
  <c r="AP10"/>
  <c r="AP11"/>
  <c r="AP12"/>
  <c r="AP14"/>
  <c r="AP15"/>
  <c r="AO9"/>
  <c r="AO10"/>
  <c r="AO13"/>
  <c r="AO14"/>
  <c r="AO15"/>
  <c r="AL9"/>
  <c r="AL10"/>
  <c r="AL11"/>
  <c r="AL12"/>
  <c r="AL13"/>
  <c r="AL14"/>
  <c r="AL15"/>
  <c r="AP8"/>
  <c r="AL8"/>
  <c r="G16"/>
  <c r="AX15"/>
  <c r="AT9"/>
  <c r="AW11"/>
  <c r="AR16"/>
  <c r="AW14"/>
  <c r="P16"/>
  <c r="H16"/>
  <c r="J7"/>
  <c r="BE8"/>
  <c r="BE9"/>
  <c r="BE10"/>
  <c r="BE11"/>
  <c r="BE12"/>
  <c r="BE13"/>
  <c r="BE15"/>
  <c r="AW7"/>
  <c r="AW8"/>
  <c r="AW9"/>
  <c r="AW10"/>
  <c r="AW12"/>
  <c r="AW13"/>
  <c r="AW15"/>
  <c r="AS7"/>
  <c r="AS8"/>
  <c r="AS9"/>
  <c r="AS10"/>
  <c r="AS11"/>
  <c r="AS12"/>
  <c r="AS13"/>
  <c r="AS14"/>
  <c r="AG7"/>
  <c r="U7"/>
  <c r="U8"/>
  <c r="U9"/>
  <c r="U10"/>
  <c r="U11"/>
  <c r="U12"/>
  <c r="U13"/>
  <c r="U14"/>
  <c r="U15"/>
  <c r="Q7"/>
  <c r="Q8"/>
  <c r="Q9"/>
  <c r="Q10"/>
  <c r="Q11"/>
  <c r="Q12"/>
  <c r="I7"/>
  <c r="I8"/>
  <c r="I9"/>
  <c r="I11"/>
  <c r="I12"/>
  <c r="I13"/>
  <c r="I14"/>
  <c r="I15"/>
  <c r="AQ16"/>
  <c r="AE16"/>
  <c r="AA16" s="1"/>
  <c r="AX9"/>
  <c r="O16"/>
  <c r="S16"/>
  <c r="AU16"/>
  <c r="BC16"/>
  <c r="J8"/>
  <c r="J9"/>
  <c r="J10"/>
  <c r="J11"/>
  <c r="J14"/>
  <c r="J15"/>
  <c r="R8"/>
  <c r="V8"/>
  <c r="BF8"/>
  <c r="R9"/>
  <c r="V9"/>
  <c r="BF9"/>
  <c r="R10"/>
  <c r="V10"/>
  <c r="BF10"/>
  <c r="R11"/>
  <c r="V11"/>
  <c r="BF11"/>
  <c r="R12"/>
  <c r="V12"/>
  <c r="BF12"/>
  <c r="R13"/>
  <c r="V13"/>
  <c r="BF13"/>
  <c r="R14"/>
  <c r="V14"/>
  <c r="BF14"/>
  <c r="R15"/>
  <c r="V15"/>
  <c r="BF15"/>
  <c r="F17"/>
  <c r="R17"/>
  <c r="R7"/>
  <c r="AH15"/>
  <c r="AX13"/>
  <c r="AX14"/>
  <c r="AX7"/>
  <c r="V7"/>
  <c r="BD16"/>
  <c r="AT11"/>
  <c r="AH11"/>
  <c r="AH9"/>
  <c r="AX12"/>
  <c r="T16"/>
  <c r="AT10"/>
  <c r="AT12"/>
  <c r="AH8"/>
  <c r="AH7"/>
  <c r="AT13"/>
  <c r="AV16"/>
  <c r="AH10"/>
  <c r="AX11"/>
  <c r="AT7"/>
  <c r="AH14"/>
  <c r="AF16"/>
  <c r="AH12"/>
  <c r="AX8"/>
  <c r="AH13"/>
  <c r="AX10"/>
  <c r="AT14"/>
  <c r="R16" l="1"/>
  <c r="J16"/>
  <c r="AD8"/>
  <c r="Z8"/>
  <c r="V16"/>
  <c r="E7"/>
  <c r="AB16"/>
  <c r="F13"/>
  <c r="I16"/>
  <c r="AD13"/>
  <c r="AH16"/>
  <c r="AO16"/>
  <c r="AX16"/>
  <c r="AL16"/>
  <c r="N16"/>
  <c r="BE16"/>
  <c r="F14"/>
  <c r="AD14"/>
  <c r="AT16"/>
  <c r="AD15"/>
  <c r="F15"/>
  <c r="AC12"/>
  <c r="F12"/>
  <c r="AD12"/>
  <c r="AC11"/>
  <c r="D16"/>
  <c r="AC14"/>
  <c r="AG16"/>
  <c r="AC10"/>
  <c r="AK16"/>
  <c r="AW16"/>
  <c r="Q16"/>
  <c r="U16"/>
  <c r="AS16"/>
  <c r="M16"/>
  <c r="AD10"/>
  <c r="AC15"/>
  <c r="AC13"/>
  <c r="AC9"/>
  <c r="AP16"/>
  <c r="AC8"/>
  <c r="F10"/>
  <c r="F11"/>
  <c r="F9"/>
  <c r="F7"/>
  <c r="AD11"/>
  <c r="AD9"/>
  <c r="AD16" l="1"/>
  <c r="AC16"/>
  <c r="F8"/>
  <c r="E16"/>
  <c r="F16"/>
</calcChain>
</file>

<file path=xl/sharedStrings.xml><?xml version="1.0" encoding="utf-8"?>
<sst xmlns="http://schemas.openxmlformats.org/spreadsheetml/2006/main" count="90" uniqueCount="38">
  <si>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</si>
  <si>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</si>
  <si>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</si>
  <si>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</si>
  <si>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</si>
  <si>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</si>
  <si>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</si>
  <si>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</si>
  <si>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</si>
  <si>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</si>
  <si>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</si>
  <si>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</si>
  <si>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</si>
  <si>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</si>
  <si>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</si>
  <si>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</si>
  <si>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</si>
  <si>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</si>
  <si>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</si>
  <si>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</si>
  <si>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</si>
  <si>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</si>
  <si>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</si>
  <si>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</si>
  <si>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</si>
  <si>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</si>
  <si>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</si>
  <si>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</si>
  <si>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</si>
  <si>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</si>
  <si>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</si>
  <si>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</si>
  <si>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</si>
  <si>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на 01.01.2021</t>
  </si>
  <si>
    <t>% роста, снижения по сравнению с 01.01.2021</t>
  </si>
  <si>
    <t>Транспортный налог с физических лиц</t>
  </si>
  <si>
    <t>св.200</t>
  </si>
  <si>
    <t>на 01.12.2021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</si>
</sst>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9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77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1" fontId="27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165" fontId="8" fillId="0" borderId="12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right" vertical="top"/>
    </xf>
    <xf numFmtId="164" fontId="27" fillId="0" borderId="11" xfId="0" applyNumberFormat="1" applyFont="1" applyFill="1" applyBorder="1" applyAlignment="1">
      <alignment horizontal="right"/>
    </xf>
    <xf numFmtId="0" fontId="0" fillId="0" borderId="0" xfId="0" applyFill="1"/>
    <xf numFmtId="164" fontId="5" fillId="21" borderId="12" xfId="0" applyNumberFormat="1" applyFont="1" applyFill="1" applyBorder="1" applyAlignment="1">
      <alignment wrapText="1"/>
    </xf>
    <xf numFmtId="1" fontId="5" fillId="21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  <xf numFmtId="164" fontId="5" fillId="22" borderId="12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30" fillId="2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DN22"/>
  <sheetViews>
    <sheetView showZeros="0" tabSelected="1" topLeftCell="B1" zoomScale="70" zoomScaleNormal="70" zoomScaleSheetLayoutView="75" workbookViewId="0">
      <selection activeCell="B21" sqref="B21:L22"/>
    </sheetView>
  </sheetViews>
  <sheetFormatPr defaultColWidth="9.109375" defaultRowHeight="13.2"/>
  <cols>
    <col min="1" max="1" width="9.109375" style="1" hidden="1" customWidth="1"/>
    <col min="2" max="2" width="26.6640625" style="1" customWidth="1"/>
    <col min="3" max="3" width="12.5546875" style="9" customWidth="1"/>
    <col min="4" max="4" width="12.44140625" style="9" customWidth="1"/>
    <col min="5" max="5" width="12.33203125" style="9" customWidth="1"/>
    <col min="6" max="6" width="13.33203125" style="9" customWidth="1"/>
    <col min="7" max="7" width="13.109375" style="9" customWidth="1"/>
    <col min="8" max="8" width="12.88671875" style="9" customWidth="1"/>
    <col min="9" max="9" width="9.44140625" style="9" customWidth="1"/>
    <col min="10" max="10" width="7.6640625" style="9" customWidth="1"/>
    <col min="11" max="11" width="17" style="9" customWidth="1"/>
    <col min="12" max="12" width="9.88671875" style="9" customWidth="1"/>
    <col min="13" max="13" width="9.33203125" style="9" customWidth="1"/>
    <col min="14" max="14" width="11.109375" style="9" customWidth="1"/>
    <col min="15" max="15" width="12.44140625" style="9" customWidth="1"/>
    <col min="16" max="16" width="13.5546875" style="9" customWidth="1"/>
    <col min="17" max="17" width="8.6640625" style="9" customWidth="1"/>
    <col min="18" max="18" width="8.88671875" style="9" customWidth="1"/>
    <col min="19" max="19" width="12.44140625" style="9" customWidth="1"/>
    <col min="20" max="20" width="13.109375" style="9" customWidth="1"/>
    <col min="21" max="21" width="12.33203125" style="9" customWidth="1"/>
    <col min="22" max="22" width="9.5546875" style="9" customWidth="1"/>
    <col min="23" max="23" width="14.33203125" style="9" customWidth="1"/>
    <col min="24" max="24" width="13.109375" style="9" customWidth="1"/>
    <col min="25" max="25" width="12.5546875" style="9" customWidth="1"/>
    <col min="26" max="26" width="11.44140625" style="9" customWidth="1"/>
    <col min="27" max="27" width="14.88671875" style="9" customWidth="1"/>
    <col min="28" max="28" width="13.109375" style="9" customWidth="1"/>
    <col min="29" max="29" width="12.5546875" style="9" customWidth="1"/>
    <col min="30" max="30" width="11.44140625" style="9" customWidth="1"/>
    <col min="31" max="31" width="12.33203125" style="9" customWidth="1"/>
    <col min="32" max="32" width="12.44140625" style="9" customWidth="1"/>
    <col min="33" max="33" width="12.5546875" style="9" customWidth="1"/>
    <col min="34" max="34" width="7.6640625" style="9" customWidth="1"/>
    <col min="35" max="35" width="12" style="9" customWidth="1"/>
    <col min="36" max="36" width="13.88671875" style="9" customWidth="1"/>
    <col min="37" max="37" width="12.6640625" style="9" customWidth="1"/>
    <col min="38" max="38" width="8.6640625" style="9" customWidth="1"/>
    <col min="39" max="39" width="12.44140625" style="9" customWidth="1"/>
    <col min="40" max="40" width="13.88671875" style="9" customWidth="1"/>
    <col min="41" max="41" width="10.109375" style="9" customWidth="1"/>
    <col min="42" max="42" width="8.5546875" style="9" customWidth="1"/>
    <col min="43" max="43" width="11.109375" style="9" customWidth="1"/>
    <col min="44" max="44" width="12.88671875" style="9" customWidth="1"/>
    <col min="45" max="45" width="12.44140625" style="9" customWidth="1"/>
    <col min="46" max="46" width="9.44140625" style="9" customWidth="1"/>
    <col min="47" max="47" width="14" style="9" customWidth="1"/>
    <col min="48" max="48" width="12.33203125" style="9" customWidth="1"/>
    <col min="49" max="49" width="12.109375" style="9" customWidth="1"/>
    <col min="50" max="50" width="9" style="9" customWidth="1"/>
    <col min="51" max="51" width="14.109375" style="9" customWidth="1"/>
    <col min="52" max="52" width="12.6640625" style="9" customWidth="1"/>
    <col min="53" max="53" width="12.88671875" style="9" customWidth="1"/>
    <col min="54" max="54" width="9" style="9" customWidth="1"/>
    <col min="55" max="56" width="12.109375" style="9" customWidth="1"/>
    <col min="57" max="57" width="14.5546875" style="9" customWidth="1"/>
    <col min="58" max="58" width="12.44140625" style="9" customWidth="1"/>
    <col min="59" max="16384" width="9.109375" style="1"/>
  </cols>
  <sheetData>
    <row r="1" spans="1:118" ht="19.5" customHeight="1">
      <c r="B1" s="2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118" s="6" customFormat="1" ht="18" customHeight="1">
      <c r="B2" s="3" t="str">
        <f>"                                     муниципальных образований по состоянию на 01.01.2021 г. и 01.12.2021 г."</f>
        <v xml:space="preserve">                                     муниципальных образований по состоянию на 01.01.2021 г. и 01.12.2021 г.</v>
      </c>
      <c r="C2" s="28"/>
      <c r="D2" s="28"/>
      <c r="E2" s="28"/>
      <c r="F2" s="28"/>
      <c r="G2" s="28"/>
      <c r="H2" s="28"/>
      <c r="I2" s="28"/>
      <c r="J2" s="28"/>
      <c r="K2" s="46">
        <v>44531</v>
      </c>
      <c r="L2" s="28"/>
      <c r="M2" s="28" t="s">
        <v>25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0"/>
      <c r="AV2" s="29"/>
      <c r="AW2" s="29"/>
      <c r="AX2" s="29"/>
      <c r="AY2" s="29"/>
      <c r="AZ2" s="29"/>
      <c r="BA2" s="29"/>
      <c r="BB2" s="29"/>
      <c r="BC2" s="30"/>
      <c r="BD2" s="30"/>
      <c r="BE2" s="30"/>
      <c r="BF2" s="31"/>
    </row>
    <row r="3" spans="1:118" ht="12.9" customHeight="1">
      <c r="A3" s="7"/>
      <c r="B3" s="4"/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AE3" s="11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4"/>
      <c r="AV3" s="5"/>
      <c r="AW3" s="33"/>
      <c r="AX3" s="33"/>
      <c r="AY3" s="33"/>
      <c r="AZ3" s="33"/>
      <c r="BA3" s="33"/>
      <c r="BB3" s="33"/>
      <c r="BC3" s="34"/>
      <c r="BD3" s="34"/>
      <c r="BE3" s="34"/>
    </row>
    <row r="4" spans="1:118" s="13" customFormat="1" ht="13.2" customHeight="1">
      <c r="A4" s="12"/>
      <c r="B4" s="55" t="s">
        <v>5</v>
      </c>
      <c r="C4" s="61" t="s">
        <v>6</v>
      </c>
      <c r="D4" s="62"/>
      <c r="E4" s="62"/>
      <c r="F4" s="63"/>
      <c r="G4" s="66" t="s">
        <v>7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8"/>
    </row>
    <row r="5" spans="1:118" s="39" customFormat="1" ht="58.5" customHeight="1">
      <c r="A5" s="38"/>
      <c r="B5" s="56"/>
      <c r="C5" s="58" t="s">
        <v>33</v>
      </c>
      <c r="D5" s="58" t="s">
        <v>37</v>
      </c>
      <c r="E5" s="60" t="s">
        <v>8</v>
      </c>
      <c r="F5" s="60" t="s">
        <v>34</v>
      </c>
      <c r="G5" s="65" t="s">
        <v>22</v>
      </c>
      <c r="H5" s="65"/>
      <c r="I5" s="65"/>
      <c r="J5" s="65"/>
      <c r="K5" s="65" t="s">
        <v>19</v>
      </c>
      <c r="L5" s="65"/>
      <c r="M5" s="65"/>
      <c r="N5" s="65"/>
      <c r="O5" s="65" t="s">
        <v>1</v>
      </c>
      <c r="P5" s="65"/>
      <c r="Q5" s="65"/>
      <c r="R5" s="65"/>
      <c r="S5" s="65" t="s">
        <v>21</v>
      </c>
      <c r="T5" s="65"/>
      <c r="U5" s="65"/>
      <c r="V5" s="65"/>
      <c r="W5" s="65" t="s">
        <v>35</v>
      </c>
      <c r="X5" s="65"/>
      <c r="Y5" s="65"/>
      <c r="Z5" s="65"/>
      <c r="AA5" s="69" t="s">
        <v>29</v>
      </c>
      <c r="AB5" s="70"/>
      <c r="AC5" s="70"/>
      <c r="AD5" s="71"/>
      <c r="AE5" s="72" t="s">
        <v>26</v>
      </c>
      <c r="AF5" s="73"/>
      <c r="AG5" s="73"/>
      <c r="AH5" s="74"/>
      <c r="AI5" s="72" t="s">
        <v>27</v>
      </c>
      <c r="AJ5" s="73"/>
      <c r="AK5" s="73"/>
      <c r="AL5" s="74"/>
      <c r="AM5" s="72" t="s">
        <v>28</v>
      </c>
      <c r="AN5" s="73"/>
      <c r="AO5" s="73"/>
      <c r="AP5" s="74"/>
      <c r="AQ5" s="69" t="s">
        <v>2</v>
      </c>
      <c r="AR5" s="70"/>
      <c r="AS5" s="70"/>
      <c r="AT5" s="71"/>
      <c r="AU5" s="69" t="s">
        <v>3</v>
      </c>
      <c r="AV5" s="70"/>
      <c r="AW5" s="70"/>
      <c r="AX5" s="71"/>
      <c r="AY5" s="69" t="s">
        <v>31</v>
      </c>
      <c r="AZ5" s="70"/>
      <c r="BA5" s="70"/>
      <c r="BB5" s="71"/>
      <c r="BC5" s="69" t="s">
        <v>4</v>
      </c>
      <c r="BD5" s="70"/>
      <c r="BE5" s="70"/>
      <c r="BF5" s="71"/>
    </row>
    <row r="6" spans="1:118" s="39" customFormat="1" ht="56.25" customHeight="1">
      <c r="A6" s="38" t="s">
        <v>0</v>
      </c>
      <c r="B6" s="57"/>
      <c r="C6" s="59"/>
      <c r="D6" s="59"/>
      <c r="E6" s="60"/>
      <c r="F6" s="60"/>
      <c r="G6" s="14" t="s">
        <v>33</v>
      </c>
      <c r="H6" s="45" t="s">
        <v>37</v>
      </c>
      <c r="I6" s="15" t="s">
        <v>8</v>
      </c>
      <c r="J6" s="15" t="s">
        <v>18</v>
      </c>
      <c r="K6" s="14" t="s">
        <v>33</v>
      </c>
      <c r="L6" s="45" t="s">
        <v>37</v>
      </c>
      <c r="M6" s="16" t="s">
        <v>8</v>
      </c>
      <c r="N6" s="15" t="s">
        <v>18</v>
      </c>
      <c r="O6" s="14" t="s">
        <v>33</v>
      </c>
      <c r="P6" s="45" t="s">
        <v>37</v>
      </c>
      <c r="Q6" s="15" t="s">
        <v>8</v>
      </c>
      <c r="R6" s="15" t="s">
        <v>18</v>
      </c>
      <c r="S6" s="14" t="s">
        <v>33</v>
      </c>
      <c r="T6" s="45" t="s">
        <v>37</v>
      </c>
      <c r="U6" s="15" t="s">
        <v>8</v>
      </c>
      <c r="V6" s="15" t="s">
        <v>18</v>
      </c>
      <c r="W6" s="14" t="s">
        <v>33</v>
      </c>
      <c r="X6" s="45" t="s">
        <v>37</v>
      </c>
      <c r="Y6" s="15" t="s">
        <v>8</v>
      </c>
      <c r="Z6" s="15" t="s">
        <v>18</v>
      </c>
      <c r="AA6" s="14" t="s">
        <v>33</v>
      </c>
      <c r="AB6" s="45" t="s">
        <v>37</v>
      </c>
      <c r="AC6" s="15" t="s">
        <v>8</v>
      </c>
      <c r="AD6" s="15" t="s">
        <v>18</v>
      </c>
      <c r="AE6" s="14" t="s">
        <v>33</v>
      </c>
      <c r="AF6" s="45" t="s">
        <v>37</v>
      </c>
      <c r="AG6" s="15" t="s">
        <v>8</v>
      </c>
      <c r="AH6" s="15" t="s">
        <v>18</v>
      </c>
      <c r="AI6" s="14" t="s">
        <v>33</v>
      </c>
      <c r="AJ6" s="45" t="s">
        <v>37</v>
      </c>
      <c r="AK6" s="15" t="s">
        <v>8</v>
      </c>
      <c r="AL6" s="15" t="s">
        <v>18</v>
      </c>
      <c r="AM6" s="14" t="s">
        <v>33</v>
      </c>
      <c r="AN6" s="45" t="s">
        <v>37</v>
      </c>
      <c r="AO6" s="15" t="s">
        <v>8</v>
      </c>
      <c r="AP6" s="15" t="s">
        <v>18</v>
      </c>
      <c r="AQ6" s="14" t="s">
        <v>33</v>
      </c>
      <c r="AR6" s="45" t="s">
        <v>37</v>
      </c>
      <c r="AS6" s="15" t="s">
        <v>8</v>
      </c>
      <c r="AT6" s="15" t="s">
        <v>18</v>
      </c>
      <c r="AU6" s="14" t="s">
        <v>33</v>
      </c>
      <c r="AV6" s="45" t="s">
        <v>37</v>
      </c>
      <c r="AW6" s="15" t="s">
        <v>8</v>
      </c>
      <c r="AX6" s="15" t="s">
        <v>18</v>
      </c>
      <c r="AY6" s="14" t="s">
        <v>33</v>
      </c>
      <c r="AZ6" s="45" t="s">
        <v>37</v>
      </c>
      <c r="BA6" s="15" t="s">
        <v>8</v>
      </c>
      <c r="BB6" s="15" t="s">
        <v>18</v>
      </c>
      <c r="BC6" s="14" t="s">
        <v>33</v>
      </c>
      <c r="BD6" s="45" t="s">
        <v>37</v>
      </c>
      <c r="BE6" s="15" t="s">
        <v>8</v>
      </c>
      <c r="BF6" s="15" t="s">
        <v>18</v>
      </c>
    </row>
    <row r="7" spans="1:118" s="26" customFormat="1" ht="29.25" customHeight="1">
      <c r="A7" s="25"/>
      <c r="B7" s="25" t="s">
        <v>9</v>
      </c>
      <c r="C7" s="40">
        <f>K7+O7+S7+AE7+AQ7+AU7+BC7+G7+AY7+W7+AA7</f>
        <v>16504</v>
      </c>
      <c r="D7" s="40">
        <f>L7+P7+T7+AB7+AR7+AV7+BD7+H7+AZ7+X7</f>
        <v>17702</v>
      </c>
      <c r="E7" s="47">
        <f>D7-C7</f>
        <v>1198</v>
      </c>
      <c r="F7" s="47">
        <f t="shared" ref="F7:F16" si="0">IF(ISERROR(D7/C7*100),,IF(D7&lt;1,,IF(D7/C7*100&lt;0,,IF(D7/C7*100&gt;200,"св.200",D7/C7*100))))</f>
        <v>107.25884634028114</v>
      </c>
      <c r="G7" s="47">
        <v>940</v>
      </c>
      <c r="H7" s="35">
        <v>483</v>
      </c>
      <c r="I7" s="47">
        <f t="shared" ref="I7:I15" si="1">H7-G7</f>
        <v>-457</v>
      </c>
      <c r="J7" s="47">
        <f>IF(ISERROR(H7/G7*100),,IF(H7&lt;1,,IF(H7/G7*100&lt;0,,IF(H7/G7*100&gt;200,"св.200",H7/G7*100))))</f>
        <v>51.382978723404257</v>
      </c>
      <c r="K7" s="47">
        <v>7</v>
      </c>
      <c r="L7" s="35">
        <v>5</v>
      </c>
      <c r="M7" s="47">
        <f t="shared" ref="M7:M15" si="2">L7-K7</f>
        <v>-2</v>
      </c>
      <c r="N7" s="47">
        <f t="shared" ref="N7:N16" si="3">IF(ISERROR(L7/K7*100),,IF(L7&lt;1,,IF(L7/K7*100&lt;0,,IF(L7/K7*100&gt;200,"св.200",L7/K7*100))))</f>
        <v>71.428571428571431</v>
      </c>
      <c r="O7" s="47">
        <v>1416</v>
      </c>
      <c r="P7" s="35">
        <v>961</v>
      </c>
      <c r="Q7" s="47">
        <f t="shared" ref="Q7:Q12" si="4">P7-O7</f>
        <v>-455</v>
      </c>
      <c r="R7" s="47">
        <f t="shared" ref="R7:R16" si="5">IF(ISERROR(P7/O7*100),,IF(P7&lt;1,,IF(P7/O7*100&lt;0,,IF(P7/O7*100&gt;200,"св.200",P7/O7*100))))</f>
        <v>67.867231638418076</v>
      </c>
      <c r="S7" s="47">
        <v>67</v>
      </c>
      <c r="T7" s="43">
        <v>174</v>
      </c>
      <c r="U7" s="47">
        <f t="shared" ref="U7:U15" si="6">T7-S7</f>
        <v>107</v>
      </c>
      <c r="V7" s="47" t="str">
        <f t="shared" ref="V7:V16" si="7">IF(ISERROR(T7/S7*100),,IF(T7&lt;1,,IF(T7/S7*100&lt;0,,IF(T7/S7*100&gt;200,"св.200",T7/S7*100))))</f>
        <v>св.200</v>
      </c>
      <c r="W7" s="47">
        <v>6714</v>
      </c>
      <c r="X7" s="47">
        <v>4328</v>
      </c>
      <c r="Y7" s="47">
        <f>X7-W7</f>
        <v>-2386</v>
      </c>
      <c r="Z7" s="47">
        <f t="shared" ref="Z7" si="8">IF(ISERROR(X7/W7*100),,IF(X7&lt;1,,IF(X7/W7*100&lt;0,,IF(X7/W7*100&gt;200,"св.200",X7/W7*100))))</f>
        <v>64.462317545427467</v>
      </c>
      <c r="AA7" s="17"/>
      <c r="AB7" s="47"/>
      <c r="AC7" s="47"/>
      <c r="AD7" s="47"/>
      <c r="AE7" s="47">
        <v>0</v>
      </c>
      <c r="AF7" s="35"/>
      <c r="AG7" s="47">
        <f t="shared" ref="AG7:AG15" si="9">AF7-AE7</f>
        <v>0</v>
      </c>
      <c r="AH7" s="47">
        <f t="shared" ref="AH7:AH16" si="10">IF(ISERROR(AF7/AE7*100),,IF(AF7&lt;1,,IF(AF7/AE7*100&lt;0,,IF(AF7/AE7*100&gt;200,"св.200",AF7/AE7*100))))</f>
        <v>0</v>
      </c>
      <c r="AI7" s="47"/>
      <c r="AJ7" s="47"/>
      <c r="AK7" s="47"/>
      <c r="AL7" s="47"/>
      <c r="AM7" s="47"/>
      <c r="AN7" s="47"/>
      <c r="AO7" s="47"/>
      <c r="AP7" s="47"/>
      <c r="AQ7" s="47">
        <v>0</v>
      </c>
      <c r="AR7" s="35"/>
      <c r="AS7" s="47">
        <f t="shared" ref="AS7:AS15" si="11">AR7-AQ7</f>
        <v>0</v>
      </c>
      <c r="AT7" s="47">
        <f t="shared" ref="AT7:AT16" si="12">IF(ISERROR(AR7/AQ7*100),,IF(AR7&lt;1,,IF(AR7/AQ7*100&lt;0,,IF(AR7/AQ7*100&gt;200,"св.200",AR7/AQ7*100))))</f>
        <v>0</v>
      </c>
      <c r="AU7" s="47">
        <v>7286</v>
      </c>
      <c r="AV7" s="35">
        <v>10625</v>
      </c>
      <c r="AW7" s="47">
        <f t="shared" ref="AW7:AW15" si="13">AV7-AU7</f>
        <v>3339</v>
      </c>
      <c r="AX7" s="47">
        <f t="shared" ref="AX7:AX16" si="14">IF(ISERROR(AV7/AU7*100),,IF(AV7&lt;0.5,,IF(AV7/AU7*100&lt;0,,IF(AV7/AU7*100&gt;200,"св.200",AV7/AU7*100))))</f>
        <v>145.82761460334891</v>
      </c>
      <c r="AY7" s="47">
        <v>74</v>
      </c>
      <c r="AZ7" s="47">
        <v>1126</v>
      </c>
      <c r="BA7" s="47">
        <f>AZ7-AY7</f>
        <v>1052</v>
      </c>
      <c r="BB7" s="47" t="str">
        <f t="shared" ref="BB7:BB16" si="15">IF(ISERROR(AZ7/AY7*100),,IF(AZ7&lt;0.5,,IF(AZ7/AY7*100&lt;0,,IF(AZ7/AY7*100&gt;200,"св.200",AZ7/AY7*100))))</f>
        <v>св.200</v>
      </c>
      <c r="BC7" s="47">
        <v>0</v>
      </c>
      <c r="BD7" s="35"/>
      <c r="BE7" s="17">
        <f>BD7-BC7</f>
        <v>0</v>
      </c>
      <c r="BF7" s="17" t="s">
        <v>36</v>
      </c>
    </row>
    <row r="8" spans="1:118" s="22" customFormat="1" ht="33" customHeight="1">
      <c r="A8" s="21"/>
      <c r="B8" s="21" t="s">
        <v>12</v>
      </c>
      <c r="C8" s="40">
        <f>K8+O8+S8+AA8+AQ8+AU8+BC8+G8+AY8+W8</f>
        <v>6215</v>
      </c>
      <c r="D8" s="40">
        <f>L8+P8+T8+AB8+AR8+AV8+BD8+H8+AZ8+X8</f>
        <v>5294</v>
      </c>
      <c r="E8" s="17">
        <f t="shared" ref="E8:E15" si="16">D8-C8</f>
        <v>-921</v>
      </c>
      <c r="F8" s="17">
        <f>IF(ISERROR(D8/C8*100),,IF(D8&lt;1,,IF(D8/C8*100&lt;0,,IF(D8/C8*100&gt;200,"св.200",D8/C8*100))))</f>
        <v>85.181013676588904</v>
      </c>
      <c r="G8" s="17"/>
      <c r="H8" s="17"/>
      <c r="I8" s="17">
        <f t="shared" si="1"/>
        <v>0</v>
      </c>
      <c r="J8" s="17">
        <f t="shared" ref="J8:J16" si="17">IF(ISERROR(H8/G8*100),,IF(H8&lt;1,,IF(H8/G8*100&lt;0,,IF(H8/G8*100&gt;200,"св.200",H8/G8*100))))</f>
        <v>0</v>
      </c>
      <c r="K8" s="17">
        <v>5</v>
      </c>
      <c r="L8" s="17">
        <v>4</v>
      </c>
      <c r="M8" s="17">
        <f t="shared" si="2"/>
        <v>-1</v>
      </c>
      <c r="N8" s="17">
        <f t="shared" si="3"/>
        <v>80</v>
      </c>
      <c r="O8" s="17"/>
      <c r="P8" s="17"/>
      <c r="Q8" s="17">
        <f t="shared" si="4"/>
        <v>0</v>
      </c>
      <c r="R8" s="17">
        <f t="shared" si="5"/>
        <v>0</v>
      </c>
      <c r="S8" s="17"/>
      <c r="T8" s="17"/>
      <c r="U8" s="17">
        <f t="shared" si="6"/>
        <v>0</v>
      </c>
      <c r="V8" s="17">
        <f t="shared" si="7"/>
        <v>0</v>
      </c>
      <c r="W8" s="17">
        <v>1889</v>
      </c>
      <c r="X8" s="17">
        <v>850</v>
      </c>
      <c r="Y8" s="17">
        <f>X8-W8</f>
        <v>-1039</v>
      </c>
      <c r="Z8" s="17">
        <f t="shared" ref="Z8:Z16" si="18">IF(ISERROR(X8/W8*100),,IF(X8&lt;1,,IF(X8/W8*100&lt;0,,IF(X8/W8*100&gt;200,"св.200",X8/W8*100))))</f>
        <v>44.997353096876651</v>
      </c>
      <c r="AA8" s="17">
        <f t="shared" ref="AA8" si="19">AE8+AI8+AM8</f>
        <v>2691</v>
      </c>
      <c r="AB8" s="17">
        <f t="shared" ref="AB8" si="20">AF8+AJ8+AN8</f>
        <v>2831</v>
      </c>
      <c r="AC8" s="17">
        <f>AG8+AK8+AO8</f>
        <v>140</v>
      </c>
      <c r="AD8" s="17">
        <f t="shared" ref="AD8:AD16" si="21">IF(ISERROR(AB8/AA8*100),,IF(AB8&lt;1,,IF(AB8/AA8*100&lt;0,,IF(AB8/AA8*100&gt;200,"св.200",AB8/AA8*100))))</f>
        <v>105.20252694165737</v>
      </c>
      <c r="AE8" s="17">
        <v>1988</v>
      </c>
      <c r="AF8" s="17">
        <v>2747</v>
      </c>
      <c r="AG8" s="17">
        <f t="shared" si="9"/>
        <v>759</v>
      </c>
      <c r="AH8" s="17">
        <f t="shared" si="10"/>
        <v>138.17907444668006</v>
      </c>
      <c r="AI8" s="17">
        <v>703</v>
      </c>
      <c r="AJ8" s="17">
        <v>84</v>
      </c>
      <c r="AK8" s="17">
        <f t="shared" ref="AK8:AK15" si="22">AJ8-AI8</f>
        <v>-619</v>
      </c>
      <c r="AL8" s="17">
        <f t="shared" ref="AL8:AL16" si="23">IF(ISERROR(AJ8/AI8*100),,IF(AJ8&lt;1,,IF(AJ8/AI8*100&lt;0,,IF(AJ8/AI8*100&gt;200,"св.200",AJ8/AI8*100))))</f>
        <v>11.948790896159316</v>
      </c>
      <c r="AM8" s="17">
        <v>0</v>
      </c>
      <c r="AN8" s="17">
        <v>0</v>
      </c>
      <c r="AO8" s="17">
        <f t="shared" ref="AO8:AO16" si="24">AN8-AM8</f>
        <v>0</v>
      </c>
      <c r="AP8" s="17">
        <f t="shared" ref="AP8:AP16" si="25">IF(ISERROR(AN8/AM8*100),,IF(AN8&lt;1,,IF(AN8/AM8*100&lt;0,,IF(AN8/AM8*100&gt;200,"св.200",AN8/AM8*100))))</f>
        <v>0</v>
      </c>
      <c r="AQ8" s="17">
        <v>606</v>
      </c>
      <c r="AR8" s="17">
        <v>231</v>
      </c>
      <c r="AS8" s="17">
        <f t="shared" si="11"/>
        <v>-375</v>
      </c>
      <c r="AT8" s="17">
        <f t="shared" si="12"/>
        <v>38.118811881188122</v>
      </c>
      <c r="AU8" s="17">
        <v>1024</v>
      </c>
      <c r="AV8" s="17">
        <v>1378</v>
      </c>
      <c r="AW8" s="17">
        <f t="shared" si="13"/>
        <v>354</v>
      </c>
      <c r="AX8" s="17">
        <f t="shared" si="14"/>
        <v>134.5703125</v>
      </c>
      <c r="AY8" s="17"/>
      <c r="AZ8" s="17"/>
      <c r="BA8" s="17"/>
      <c r="BB8" s="17">
        <f t="shared" si="15"/>
        <v>0</v>
      </c>
      <c r="BC8" s="17"/>
      <c r="BD8" s="17"/>
      <c r="BE8" s="17">
        <f t="shared" ref="BE8:BE15" si="26">BD8-BC8</f>
        <v>0</v>
      </c>
      <c r="BF8" s="17">
        <f t="shared" ref="BF8:BF15" si="27">IF(ISERROR(BD8/BC8*100),,IF(BD8&lt;0.5,,IF(BD8/BC8*100&lt;0,,IF(BD8/BC8*100&gt;200,"св.200",BD8/BC8*100))))</f>
        <v>0</v>
      </c>
    </row>
    <row r="9" spans="1:118" s="22" customFormat="1" ht="30" customHeight="1">
      <c r="A9" s="21"/>
      <c r="B9" s="21" t="s">
        <v>13</v>
      </c>
      <c r="C9" s="40">
        <f t="shared" ref="C9:C15" si="28">K9+O9+S9+AA9+AQ9+AU9+BC9+G9+AY9+W9</f>
        <v>3274</v>
      </c>
      <c r="D9" s="40">
        <f t="shared" ref="D9:D15" si="29">L9+P9+T9+AB9+AR9+AV9+BD9+H9+AZ9+X9</f>
        <v>1854</v>
      </c>
      <c r="E9" s="17">
        <f t="shared" si="16"/>
        <v>-1420</v>
      </c>
      <c r="F9" s="17">
        <f t="shared" si="0"/>
        <v>56.627978008552226</v>
      </c>
      <c r="G9" s="17"/>
      <c r="H9" s="17"/>
      <c r="I9" s="17">
        <f t="shared" si="1"/>
        <v>0</v>
      </c>
      <c r="J9" s="17">
        <f t="shared" si="17"/>
        <v>0</v>
      </c>
      <c r="K9" s="17">
        <v>0</v>
      </c>
      <c r="L9" s="17"/>
      <c r="M9" s="17">
        <f t="shared" si="2"/>
        <v>0</v>
      </c>
      <c r="N9" s="17">
        <f t="shared" si="3"/>
        <v>0</v>
      </c>
      <c r="O9" s="17"/>
      <c r="P9" s="17"/>
      <c r="Q9" s="17">
        <f t="shared" si="4"/>
        <v>0</v>
      </c>
      <c r="R9" s="17">
        <f t="shared" si="5"/>
        <v>0</v>
      </c>
      <c r="S9" s="17"/>
      <c r="T9" s="17"/>
      <c r="U9" s="17">
        <f t="shared" si="6"/>
        <v>0</v>
      </c>
      <c r="V9" s="17">
        <f t="shared" si="7"/>
        <v>0</v>
      </c>
      <c r="W9" s="17">
        <v>1971</v>
      </c>
      <c r="X9" s="17">
        <v>1142</v>
      </c>
      <c r="Y9" s="17">
        <f t="shared" ref="Y9:Y13" si="30">X9-W9</f>
        <v>-829</v>
      </c>
      <c r="Z9" s="17">
        <f t="shared" si="18"/>
        <v>57.94013191273465</v>
      </c>
      <c r="AA9" s="17">
        <f t="shared" ref="AA9:AA16" si="31">AE9+AI9+AM9</f>
        <v>934</v>
      </c>
      <c r="AB9" s="17">
        <f t="shared" ref="AB9:AB16" si="32">AF9+AJ9+AN9</f>
        <v>469</v>
      </c>
      <c r="AC9" s="17">
        <f t="shared" ref="AC9:AC15" si="33">AG9+AK9+AO9</f>
        <v>-465</v>
      </c>
      <c r="AD9" s="17">
        <f t="shared" si="21"/>
        <v>50.214132762312637</v>
      </c>
      <c r="AE9" s="17">
        <v>0</v>
      </c>
      <c r="AF9" s="17"/>
      <c r="AG9" s="17">
        <f t="shared" si="9"/>
        <v>0</v>
      </c>
      <c r="AH9" s="17">
        <f t="shared" si="10"/>
        <v>0</v>
      </c>
      <c r="AI9" s="17">
        <v>934</v>
      </c>
      <c r="AJ9" s="17">
        <v>469</v>
      </c>
      <c r="AK9" s="17">
        <f t="shared" si="22"/>
        <v>-465</v>
      </c>
      <c r="AL9" s="17">
        <f t="shared" si="23"/>
        <v>50.214132762312637</v>
      </c>
      <c r="AM9" s="17"/>
      <c r="AN9" s="17"/>
      <c r="AO9" s="17">
        <f t="shared" si="24"/>
        <v>0</v>
      </c>
      <c r="AP9" s="17">
        <f t="shared" si="25"/>
        <v>0</v>
      </c>
      <c r="AQ9" s="17">
        <v>293</v>
      </c>
      <c r="AR9" s="17">
        <v>170</v>
      </c>
      <c r="AS9" s="17">
        <f t="shared" si="11"/>
        <v>-123</v>
      </c>
      <c r="AT9" s="17">
        <f t="shared" si="12"/>
        <v>58.020477815699657</v>
      </c>
      <c r="AU9" s="17">
        <v>76</v>
      </c>
      <c r="AV9" s="17">
        <v>73</v>
      </c>
      <c r="AW9" s="17">
        <f t="shared" si="13"/>
        <v>-3</v>
      </c>
      <c r="AX9" s="17">
        <f t="shared" si="14"/>
        <v>96.05263157894737</v>
      </c>
      <c r="AY9" s="17"/>
      <c r="AZ9" s="17"/>
      <c r="BA9" s="17"/>
      <c r="BB9" s="17">
        <f t="shared" si="15"/>
        <v>0</v>
      </c>
      <c r="BC9" s="17"/>
      <c r="BD9" s="17"/>
      <c r="BE9" s="17">
        <f t="shared" si="26"/>
        <v>0</v>
      </c>
      <c r="BF9" s="17">
        <f t="shared" si="27"/>
        <v>0</v>
      </c>
    </row>
    <row r="10" spans="1:118" s="22" customFormat="1" ht="30.75" customHeight="1">
      <c r="A10" s="21"/>
      <c r="B10" s="21" t="s">
        <v>14</v>
      </c>
      <c r="C10" s="40">
        <f t="shared" si="28"/>
        <v>5598</v>
      </c>
      <c r="D10" s="40">
        <f t="shared" si="29"/>
        <v>3286</v>
      </c>
      <c r="E10" s="17">
        <f t="shared" si="16"/>
        <v>-2312</v>
      </c>
      <c r="F10" s="17">
        <f t="shared" si="0"/>
        <v>58.69953554841014</v>
      </c>
      <c r="G10" s="17"/>
      <c r="H10" s="17"/>
      <c r="I10" s="17"/>
      <c r="J10" s="17">
        <f t="shared" si="17"/>
        <v>0</v>
      </c>
      <c r="K10" s="17">
        <v>1</v>
      </c>
      <c r="L10" s="17">
        <v>1</v>
      </c>
      <c r="M10" s="17">
        <f t="shared" si="2"/>
        <v>0</v>
      </c>
      <c r="N10" s="17">
        <f t="shared" si="3"/>
        <v>100</v>
      </c>
      <c r="O10" s="17"/>
      <c r="P10" s="17"/>
      <c r="Q10" s="17">
        <f t="shared" si="4"/>
        <v>0</v>
      </c>
      <c r="R10" s="17">
        <f t="shared" si="5"/>
        <v>0</v>
      </c>
      <c r="S10" s="17"/>
      <c r="T10" s="17"/>
      <c r="U10" s="17">
        <f t="shared" si="6"/>
        <v>0</v>
      </c>
      <c r="V10" s="17">
        <f t="shared" si="7"/>
        <v>0</v>
      </c>
      <c r="W10" s="17">
        <v>2723</v>
      </c>
      <c r="X10" s="17">
        <v>1628</v>
      </c>
      <c r="Y10" s="17">
        <f t="shared" si="30"/>
        <v>-1095</v>
      </c>
      <c r="Z10" s="17">
        <f t="shared" si="18"/>
        <v>59.78699963275799</v>
      </c>
      <c r="AA10" s="17">
        <f t="shared" si="31"/>
        <v>2117</v>
      </c>
      <c r="AB10" s="17">
        <f t="shared" si="32"/>
        <v>1233</v>
      </c>
      <c r="AC10" s="17">
        <f t="shared" si="33"/>
        <v>-884</v>
      </c>
      <c r="AD10" s="17">
        <f t="shared" si="21"/>
        <v>58.242796410014172</v>
      </c>
      <c r="AE10" s="17">
        <v>22</v>
      </c>
      <c r="AF10" s="17">
        <v>81</v>
      </c>
      <c r="AG10" s="17">
        <f t="shared" si="9"/>
        <v>59</v>
      </c>
      <c r="AH10" s="17" t="str">
        <f t="shared" si="10"/>
        <v>св.200</v>
      </c>
      <c r="AI10" s="17">
        <v>2095</v>
      </c>
      <c r="AJ10" s="17">
        <v>1152</v>
      </c>
      <c r="AK10" s="17">
        <f t="shared" si="22"/>
        <v>-943</v>
      </c>
      <c r="AL10" s="17">
        <f t="shared" si="23"/>
        <v>54.988066825775661</v>
      </c>
      <c r="AM10" s="17"/>
      <c r="AN10" s="17"/>
      <c r="AO10" s="17">
        <f t="shared" si="24"/>
        <v>0</v>
      </c>
      <c r="AP10" s="17">
        <f t="shared" si="25"/>
        <v>0</v>
      </c>
      <c r="AQ10" s="17">
        <v>650</v>
      </c>
      <c r="AR10" s="17">
        <v>284</v>
      </c>
      <c r="AS10" s="17">
        <f t="shared" si="11"/>
        <v>-366</v>
      </c>
      <c r="AT10" s="17">
        <f t="shared" si="12"/>
        <v>43.692307692307693</v>
      </c>
      <c r="AU10" s="17">
        <v>107</v>
      </c>
      <c r="AV10" s="17">
        <v>140</v>
      </c>
      <c r="AW10" s="17">
        <f t="shared" si="13"/>
        <v>33</v>
      </c>
      <c r="AX10" s="17">
        <f t="shared" si="14"/>
        <v>130.84112149532709</v>
      </c>
      <c r="AY10" s="17"/>
      <c r="AZ10" s="17"/>
      <c r="BA10" s="17"/>
      <c r="BB10" s="17">
        <f t="shared" si="15"/>
        <v>0</v>
      </c>
      <c r="BC10" s="17"/>
      <c r="BD10" s="17"/>
      <c r="BE10" s="17">
        <f t="shared" si="26"/>
        <v>0</v>
      </c>
      <c r="BF10" s="17">
        <f t="shared" si="27"/>
        <v>0</v>
      </c>
    </row>
    <row r="11" spans="1:118" s="22" customFormat="1" ht="27.75" customHeight="1">
      <c r="A11" s="21"/>
      <c r="B11" s="21" t="s">
        <v>15</v>
      </c>
      <c r="C11" s="40">
        <f t="shared" si="28"/>
        <v>23968</v>
      </c>
      <c r="D11" s="40">
        <f t="shared" si="29"/>
        <v>8973</v>
      </c>
      <c r="E11" s="17">
        <f t="shared" si="16"/>
        <v>-14995</v>
      </c>
      <c r="F11" s="17">
        <f t="shared" si="0"/>
        <v>37.437416555407211</v>
      </c>
      <c r="G11" s="17"/>
      <c r="H11" s="17"/>
      <c r="I11" s="17">
        <f t="shared" si="1"/>
        <v>0</v>
      </c>
      <c r="J11" s="17">
        <f t="shared" si="17"/>
        <v>0</v>
      </c>
      <c r="K11" s="17">
        <v>0</v>
      </c>
      <c r="L11" s="17">
        <v>0</v>
      </c>
      <c r="M11" s="17">
        <f t="shared" si="2"/>
        <v>0</v>
      </c>
      <c r="N11" s="17">
        <f t="shared" si="3"/>
        <v>0</v>
      </c>
      <c r="O11" s="17"/>
      <c r="P11" s="17"/>
      <c r="Q11" s="17">
        <f t="shared" si="4"/>
        <v>0</v>
      </c>
      <c r="R11" s="17">
        <f t="shared" si="5"/>
        <v>0</v>
      </c>
      <c r="S11" s="17"/>
      <c r="T11" s="17"/>
      <c r="U11" s="17">
        <f t="shared" si="6"/>
        <v>0</v>
      </c>
      <c r="V11" s="17">
        <f t="shared" si="7"/>
        <v>0</v>
      </c>
      <c r="W11" s="17">
        <v>5969</v>
      </c>
      <c r="X11" s="17">
        <v>3532</v>
      </c>
      <c r="Y11" s="17">
        <f t="shared" si="30"/>
        <v>-2437</v>
      </c>
      <c r="Z11" s="17">
        <f t="shared" si="18"/>
        <v>59.172390685206899</v>
      </c>
      <c r="AA11" s="17">
        <f t="shared" si="31"/>
        <v>16265</v>
      </c>
      <c r="AB11" s="17">
        <f t="shared" si="32"/>
        <v>4502</v>
      </c>
      <c r="AC11" s="17">
        <f t="shared" si="33"/>
        <v>-11763</v>
      </c>
      <c r="AD11" s="17">
        <f t="shared" si="21"/>
        <v>27.679065478020288</v>
      </c>
      <c r="AE11" s="17">
        <v>10056</v>
      </c>
      <c r="AF11" s="17">
        <v>615</v>
      </c>
      <c r="AG11" s="17">
        <f t="shared" si="9"/>
        <v>-9441</v>
      </c>
      <c r="AH11" s="17">
        <f t="shared" si="10"/>
        <v>6.1157517899761338</v>
      </c>
      <c r="AI11" s="17">
        <v>6209</v>
      </c>
      <c r="AJ11" s="17">
        <v>3887</v>
      </c>
      <c r="AK11" s="17">
        <f t="shared" si="22"/>
        <v>-2322</v>
      </c>
      <c r="AL11" s="17">
        <f t="shared" si="23"/>
        <v>62.602673538411977</v>
      </c>
      <c r="AM11" s="17">
        <v>0</v>
      </c>
      <c r="AN11" s="17">
        <v>0</v>
      </c>
      <c r="AO11" s="17">
        <f t="shared" si="24"/>
        <v>0</v>
      </c>
      <c r="AP11" s="17">
        <f t="shared" si="25"/>
        <v>0</v>
      </c>
      <c r="AQ11" s="17">
        <v>1446</v>
      </c>
      <c r="AR11" s="17">
        <v>768</v>
      </c>
      <c r="AS11" s="17">
        <f t="shared" si="11"/>
        <v>-678</v>
      </c>
      <c r="AT11" s="17">
        <f t="shared" si="12"/>
        <v>53.11203319502075</v>
      </c>
      <c r="AU11" s="17">
        <v>288</v>
      </c>
      <c r="AV11" s="17">
        <v>171</v>
      </c>
      <c r="AW11" s="17">
        <f t="shared" si="13"/>
        <v>-117</v>
      </c>
      <c r="AX11" s="17">
        <f t="shared" si="14"/>
        <v>59.375</v>
      </c>
      <c r="AY11" s="17"/>
      <c r="AZ11" s="17"/>
      <c r="BA11" s="17"/>
      <c r="BB11" s="17">
        <f t="shared" si="15"/>
        <v>0</v>
      </c>
      <c r="BC11" s="17"/>
      <c r="BD11" s="17"/>
      <c r="BE11" s="17">
        <f t="shared" si="26"/>
        <v>0</v>
      </c>
      <c r="BF11" s="17">
        <f t="shared" si="27"/>
        <v>0</v>
      </c>
    </row>
    <row r="12" spans="1:118" s="22" customFormat="1" ht="30.75" customHeight="1">
      <c r="A12" s="21"/>
      <c r="B12" s="21" t="s">
        <v>10</v>
      </c>
      <c r="C12" s="40">
        <f t="shared" si="28"/>
        <v>14906</v>
      </c>
      <c r="D12" s="40">
        <f t="shared" si="29"/>
        <v>8693</v>
      </c>
      <c r="E12" s="17">
        <f t="shared" si="16"/>
        <v>-6213</v>
      </c>
      <c r="F12" s="17">
        <f t="shared" si="0"/>
        <v>58.318797799543809</v>
      </c>
      <c r="G12" s="17"/>
      <c r="H12" s="17"/>
      <c r="I12" s="17">
        <f t="shared" si="1"/>
        <v>0</v>
      </c>
      <c r="J12" s="17">
        <f>IF(ISERROR(H12/G12*100),,IF(H12&lt;1,,IF(H12/G12*100&lt;0,,IF(H12/G12*100&gt;200,"св.200",H12/G12*100))))</f>
        <v>0</v>
      </c>
      <c r="K12" s="17">
        <v>0</v>
      </c>
      <c r="L12" s="17"/>
      <c r="M12" s="17">
        <f t="shared" si="2"/>
        <v>0</v>
      </c>
      <c r="N12" s="17">
        <f t="shared" si="3"/>
        <v>0</v>
      </c>
      <c r="O12" s="17"/>
      <c r="P12" s="17"/>
      <c r="Q12" s="17">
        <f t="shared" si="4"/>
        <v>0</v>
      </c>
      <c r="R12" s="17">
        <f t="shared" si="5"/>
        <v>0</v>
      </c>
      <c r="S12" s="17"/>
      <c r="T12" s="17"/>
      <c r="U12" s="17">
        <f t="shared" si="6"/>
        <v>0</v>
      </c>
      <c r="V12" s="17">
        <f t="shared" si="7"/>
        <v>0</v>
      </c>
      <c r="W12" s="17">
        <v>7159</v>
      </c>
      <c r="X12" s="17">
        <v>4383</v>
      </c>
      <c r="Y12" s="17">
        <f t="shared" si="30"/>
        <v>-2776</v>
      </c>
      <c r="Z12" s="17">
        <f t="shared" si="18"/>
        <v>61.22363458583601</v>
      </c>
      <c r="AA12" s="17">
        <f t="shared" si="31"/>
        <v>5949</v>
      </c>
      <c r="AB12" s="17">
        <f t="shared" si="32"/>
        <v>3341</v>
      </c>
      <c r="AC12" s="17">
        <f t="shared" si="33"/>
        <v>-2608</v>
      </c>
      <c r="AD12" s="17">
        <f t="shared" si="21"/>
        <v>56.160699277189444</v>
      </c>
      <c r="AE12" s="17">
        <v>2044</v>
      </c>
      <c r="AF12" s="17">
        <v>1289</v>
      </c>
      <c r="AG12" s="17">
        <f t="shared" si="9"/>
        <v>-755</v>
      </c>
      <c r="AH12" s="17">
        <f t="shared" si="10"/>
        <v>63.06262230919765</v>
      </c>
      <c r="AI12" s="17">
        <v>3905</v>
      </c>
      <c r="AJ12" s="17">
        <v>2052</v>
      </c>
      <c r="AK12" s="17">
        <f t="shared" si="22"/>
        <v>-1853</v>
      </c>
      <c r="AL12" s="17">
        <f t="shared" si="23"/>
        <v>52.548015364916779</v>
      </c>
      <c r="AM12" s="17">
        <v>0</v>
      </c>
      <c r="AN12" s="17">
        <v>0</v>
      </c>
      <c r="AO12" s="17">
        <f t="shared" si="24"/>
        <v>0</v>
      </c>
      <c r="AP12" s="17">
        <f t="shared" si="25"/>
        <v>0</v>
      </c>
      <c r="AQ12" s="17">
        <v>1582</v>
      </c>
      <c r="AR12" s="17">
        <v>766</v>
      </c>
      <c r="AS12" s="17">
        <f t="shared" si="11"/>
        <v>-816</v>
      </c>
      <c r="AT12" s="17">
        <f t="shared" si="12"/>
        <v>48.419721871049305</v>
      </c>
      <c r="AU12" s="17">
        <v>216</v>
      </c>
      <c r="AV12" s="17">
        <v>203</v>
      </c>
      <c r="AW12" s="17">
        <f t="shared" si="13"/>
        <v>-13</v>
      </c>
      <c r="AX12" s="17">
        <f t="shared" si="14"/>
        <v>93.981481481481481</v>
      </c>
      <c r="AY12" s="17"/>
      <c r="AZ12" s="17"/>
      <c r="BA12" s="17"/>
      <c r="BB12" s="17">
        <f t="shared" si="15"/>
        <v>0</v>
      </c>
      <c r="BC12" s="17"/>
      <c r="BD12" s="17"/>
      <c r="BE12" s="17">
        <f t="shared" si="26"/>
        <v>0</v>
      </c>
      <c r="BF12" s="17">
        <f t="shared" si="27"/>
        <v>0</v>
      </c>
    </row>
    <row r="13" spans="1:118" s="22" customFormat="1" ht="30" customHeight="1">
      <c r="A13" s="21"/>
      <c r="B13" s="21" t="s">
        <v>17</v>
      </c>
      <c r="C13" s="40">
        <f t="shared" si="28"/>
        <v>17460</v>
      </c>
      <c r="D13" s="40">
        <f t="shared" si="29"/>
        <v>9311</v>
      </c>
      <c r="E13" s="17">
        <f t="shared" si="16"/>
        <v>-8149</v>
      </c>
      <c r="F13" s="17">
        <f t="shared" si="0"/>
        <v>53.327605956471935</v>
      </c>
      <c r="G13" s="17"/>
      <c r="H13" s="17"/>
      <c r="I13" s="17">
        <f t="shared" si="1"/>
        <v>0</v>
      </c>
      <c r="J13" s="17">
        <f>IF(ISERROR(H13/G13*100),,IF(H13&lt;1,,IF(H13/G13*G16100&lt;0,,IF(H13/G13*100&gt;200,"св.200",H13/G13*100))))</f>
        <v>0</v>
      </c>
      <c r="K13" s="17">
        <v>0</v>
      </c>
      <c r="L13" s="17">
        <v>0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>
        <f t="shared" si="5"/>
        <v>0</v>
      </c>
      <c r="S13" s="17"/>
      <c r="T13" s="17"/>
      <c r="U13" s="17">
        <f t="shared" si="6"/>
        <v>0</v>
      </c>
      <c r="V13" s="17">
        <f t="shared" si="7"/>
        <v>0</v>
      </c>
      <c r="W13" s="17">
        <v>0</v>
      </c>
      <c r="X13" s="17">
        <v>0</v>
      </c>
      <c r="Y13" s="17">
        <f t="shared" si="30"/>
        <v>0</v>
      </c>
      <c r="Z13" s="17">
        <f t="shared" si="18"/>
        <v>0</v>
      </c>
      <c r="AA13" s="17">
        <f t="shared" si="31"/>
        <v>15574</v>
      </c>
      <c r="AB13" s="17">
        <f t="shared" si="32"/>
        <v>8231</v>
      </c>
      <c r="AC13" s="17">
        <f t="shared" si="33"/>
        <v>-7343</v>
      </c>
      <c r="AD13" s="17">
        <f t="shared" si="21"/>
        <v>52.850905355078979</v>
      </c>
      <c r="AE13" s="17">
        <v>353</v>
      </c>
      <c r="AF13" s="17">
        <v>648</v>
      </c>
      <c r="AG13" s="17">
        <f t="shared" si="9"/>
        <v>295</v>
      </c>
      <c r="AH13" s="17">
        <f t="shared" si="10"/>
        <v>183.56940509915015</v>
      </c>
      <c r="AI13" s="17">
        <v>15221</v>
      </c>
      <c r="AJ13" s="17">
        <v>7583</v>
      </c>
      <c r="AK13" s="17">
        <f t="shared" si="22"/>
        <v>-7638</v>
      </c>
      <c r="AL13" s="17">
        <f t="shared" si="23"/>
        <v>49.81932855922738</v>
      </c>
      <c r="AM13" s="17"/>
      <c r="AN13" s="17"/>
      <c r="AO13" s="17">
        <f t="shared" si="24"/>
        <v>0</v>
      </c>
      <c r="AP13" s="17">
        <f>IF(ISERROR(AN13/AM13*100),,IF(AN13&lt;1,,IF(AN13/AM13*100&lt;0,,IF(AN13/AM13*100&gt;200,"св.200",AN13/AM13*100))))</f>
        <v>0</v>
      </c>
      <c r="AQ13" s="17">
        <v>1883</v>
      </c>
      <c r="AR13" s="17">
        <v>820</v>
      </c>
      <c r="AS13" s="17">
        <f t="shared" si="11"/>
        <v>-1063</v>
      </c>
      <c r="AT13" s="17">
        <f t="shared" si="12"/>
        <v>43.547530536378119</v>
      </c>
      <c r="AU13" s="17">
        <v>3</v>
      </c>
      <c r="AV13" s="17">
        <v>260</v>
      </c>
      <c r="AW13" s="17">
        <f t="shared" si="13"/>
        <v>257</v>
      </c>
      <c r="AX13" s="17" t="str">
        <f t="shared" si="14"/>
        <v>св.200</v>
      </c>
      <c r="AY13" s="17"/>
      <c r="AZ13" s="17"/>
      <c r="BA13" s="17"/>
      <c r="BB13" s="17">
        <f t="shared" si="15"/>
        <v>0</v>
      </c>
      <c r="BC13" s="17"/>
      <c r="BD13" s="17"/>
      <c r="BE13" s="17">
        <f t="shared" si="26"/>
        <v>0</v>
      </c>
      <c r="BF13" s="17">
        <f t="shared" si="27"/>
        <v>0</v>
      </c>
    </row>
    <row r="14" spans="1:118" s="22" customFormat="1" ht="29.25" customHeight="1">
      <c r="A14" s="21"/>
      <c r="B14" s="21" t="s">
        <v>32</v>
      </c>
      <c r="C14" s="40">
        <f t="shared" si="28"/>
        <v>20330</v>
      </c>
      <c r="D14" s="40">
        <f t="shared" si="29"/>
        <v>10422</v>
      </c>
      <c r="E14" s="17">
        <f t="shared" si="16"/>
        <v>-9908</v>
      </c>
      <c r="F14" s="17">
        <f t="shared" si="0"/>
        <v>51.264141662567631</v>
      </c>
      <c r="G14" s="17"/>
      <c r="H14" s="17"/>
      <c r="I14" s="17">
        <f t="shared" si="1"/>
        <v>0</v>
      </c>
      <c r="J14" s="17">
        <f t="shared" si="17"/>
        <v>0</v>
      </c>
      <c r="K14" s="17">
        <v>0</v>
      </c>
      <c r="L14" s="17"/>
      <c r="M14" s="17">
        <f t="shared" si="2"/>
        <v>0</v>
      </c>
      <c r="N14" s="17">
        <f t="shared" si="3"/>
        <v>0</v>
      </c>
      <c r="O14" s="17"/>
      <c r="P14" s="17"/>
      <c r="Q14" s="17"/>
      <c r="R14" s="17">
        <f t="shared" si="5"/>
        <v>0</v>
      </c>
      <c r="S14" s="17"/>
      <c r="T14" s="17"/>
      <c r="U14" s="17">
        <f t="shared" si="6"/>
        <v>0</v>
      </c>
      <c r="V14" s="17">
        <f t="shared" si="7"/>
        <v>0</v>
      </c>
      <c r="W14" s="17">
        <v>0</v>
      </c>
      <c r="X14" s="17">
        <v>0</v>
      </c>
      <c r="Y14" s="17">
        <v>0</v>
      </c>
      <c r="Z14" s="17">
        <f t="shared" si="18"/>
        <v>0</v>
      </c>
      <c r="AA14" s="17">
        <f t="shared" si="31"/>
        <v>17721</v>
      </c>
      <c r="AB14" s="17">
        <f t="shared" si="32"/>
        <v>9524</v>
      </c>
      <c r="AC14" s="17">
        <f t="shared" si="33"/>
        <v>-8197</v>
      </c>
      <c r="AD14" s="17">
        <f t="shared" si="21"/>
        <v>53.744145364257101</v>
      </c>
      <c r="AE14" s="17">
        <v>753</v>
      </c>
      <c r="AF14" s="17">
        <v>679</v>
      </c>
      <c r="AG14" s="17">
        <f t="shared" si="9"/>
        <v>-74</v>
      </c>
      <c r="AH14" s="17">
        <f t="shared" si="10"/>
        <v>90.172642762284198</v>
      </c>
      <c r="AI14" s="17">
        <v>16968</v>
      </c>
      <c r="AJ14" s="17">
        <v>8845</v>
      </c>
      <c r="AK14" s="17">
        <f t="shared" si="22"/>
        <v>-8123</v>
      </c>
      <c r="AL14" s="17">
        <f t="shared" si="23"/>
        <v>52.127534181989631</v>
      </c>
      <c r="AM14" s="17"/>
      <c r="AN14" s="17"/>
      <c r="AO14" s="17">
        <f t="shared" si="24"/>
        <v>0</v>
      </c>
      <c r="AP14" s="17">
        <f t="shared" si="25"/>
        <v>0</v>
      </c>
      <c r="AQ14" s="17">
        <v>2568</v>
      </c>
      <c r="AR14" s="17">
        <v>879</v>
      </c>
      <c r="AS14" s="17">
        <f t="shared" si="11"/>
        <v>-1689</v>
      </c>
      <c r="AT14" s="17">
        <f t="shared" si="12"/>
        <v>34.228971962616825</v>
      </c>
      <c r="AU14" s="17">
        <v>41</v>
      </c>
      <c r="AV14" s="17">
        <v>19</v>
      </c>
      <c r="AW14" s="17">
        <f t="shared" si="13"/>
        <v>-22</v>
      </c>
      <c r="AX14" s="17">
        <f t="shared" si="14"/>
        <v>46.341463414634148</v>
      </c>
      <c r="AY14" s="17"/>
      <c r="AZ14" s="17"/>
      <c r="BA14" s="17"/>
      <c r="BB14" s="17">
        <f t="shared" si="15"/>
        <v>0</v>
      </c>
      <c r="BC14" s="17"/>
      <c r="BD14" s="17"/>
      <c r="BE14" s="17">
        <f>BD14-BC14</f>
        <v>0</v>
      </c>
      <c r="BF14" s="17">
        <f t="shared" si="27"/>
        <v>0</v>
      </c>
    </row>
    <row r="15" spans="1:118" s="22" customFormat="1" ht="35.25" customHeight="1">
      <c r="A15" s="21"/>
      <c r="B15" s="21" t="s">
        <v>30</v>
      </c>
      <c r="C15" s="40">
        <f t="shared" si="28"/>
        <v>15493</v>
      </c>
      <c r="D15" s="40">
        <f t="shared" si="29"/>
        <v>7477</v>
      </c>
      <c r="E15" s="17">
        <f t="shared" si="16"/>
        <v>-8016</v>
      </c>
      <c r="F15" s="17">
        <f t="shared" si="0"/>
        <v>48.26050474407797</v>
      </c>
      <c r="G15" s="17"/>
      <c r="H15" s="17"/>
      <c r="I15" s="17">
        <f t="shared" si="1"/>
        <v>0</v>
      </c>
      <c r="J15" s="17">
        <f t="shared" si="17"/>
        <v>0</v>
      </c>
      <c r="K15" s="17">
        <v>0</v>
      </c>
      <c r="L15" s="17"/>
      <c r="M15" s="17">
        <f t="shared" si="2"/>
        <v>0</v>
      </c>
      <c r="N15" s="17">
        <f t="shared" si="3"/>
        <v>0</v>
      </c>
      <c r="O15" s="17"/>
      <c r="P15" s="17"/>
      <c r="Q15" s="17"/>
      <c r="R15" s="17">
        <f t="shared" si="5"/>
        <v>0</v>
      </c>
      <c r="S15" s="17"/>
      <c r="T15" s="17"/>
      <c r="U15" s="17">
        <f t="shared" si="6"/>
        <v>0</v>
      </c>
      <c r="V15" s="17">
        <f t="shared" si="7"/>
        <v>0</v>
      </c>
      <c r="W15" s="17">
        <v>0</v>
      </c>
      <c r="X15" s="17">
        <v>0</v>
      </c>
      <c r="Y15" s="17">
        <v>0</v>
      </c>
      <c r="Z15" s="17">
        <f t="shared" si="18"/>
        <v>0</v>
      </c>
      <c r="AA15" s="17">
        <f t="shared" si="31"/>
        <v>14583</v>
      </c>
      <c r="AB15" s="17">
        <f t="shared" si="32"/>
        <v>7083</v>
      </c>
      <c r="AC15" s="17">
        <f t="shared" si="33"/>
        <v>-7500</v>
      </c>
      <c r="AD15" s="17">
        <f t="shared" si="21"/>
        <v>48.570253034355069</v>
      </c>
      <c r="AE15" s="17">
        <v>3819</v>
      </c>
      <c r="AF15" s="17">
        <v>64</v>
      </c>
      <c r="AG15" s="17">
        <f t="shared" si="9"/>
        <v>-3755</v>
      </c>
      <c r="AH15" s="17">
        <f t="shared" si="10"/>
        <v>1.6758313694684475</v>
      </c>
      <c r="AI15" s="17">
        <v>10761</v>
      </c>
      <c r="AJ15" s="17">
        <v>7016</v>
      </c>
      <c r="AK15" s="17">
        <f t="shared" si="22"/>
        <v>-3745</v>
      </c>
      <c r="AL15" s="17">
        <f t="shared" si="23"/>
        <v>65.198401635535731</v>
      </c>
      <c r="AM15" s="17">
        <v>3</v>
      </c>
      <c r="AN15" s="17">
        <v>3</v>
      </c>
      <c r="AO15" s="17">
        <f t="shared" si="24"/>
        <v>0</v>
      </c>
      <c r="AP15" s="17">
        <f t="shared" si="25"/>
        <v>100</v>
      </c>
      <c r="AQ15" s="17">
        <v>869</v>
      </c>
      <c r="AR15" s="17">
        <v>343</v>
      </c>
      <c r="AS15" s="17">
        <f t="shared" si="11"/>
        <v>-526</v>
      </c>
      <c r="AT15" s="17">
        <f t="shared" si="12"/>
        <v>39.47065592635213</v>
      </c>
      <c r="AU15" s="17">
        <v>41</v>
      </c>
      <c r="AV15" s="17">
        <v>51</v>
      </c>
      <c r="AW15" s="17">
        <f t="shared" si="13"/>
        <v>10</v>
      </c>
      <c r="AX15" s="17">
        <f t="shared" si="14"/>
        <v>124.39024390243902</v>
      </c>
      <c r="AY15" s="17"/>
      <c r="AZ15" s="17"/>
      <c r="BA15" s="17"/>
      <c r="BB15" s="17">
        <f t="shared" si="15"/>
        <v>0</v>
      </c>
      <c r="BC15" s="17"/>
      <c r="BD15" s="17"/>
      <c r="BE15" s="17">
        <f t="shared" si="26"/>
        <v>0</v>
      </c>
      <c r="BF15" s="17">
        <f t="shared" si="27"/>
        <v>0</v>
      </c>
    </row>
    <row r="16" spans="1:118" s="24" customFormat="1" ht="40.5" customHeight="1">
      <c r="A16" s="23"/>
      <c r="B16" s="49" t="s">
        <v>23</v>
      </c>
      <c r="C16" s="50">
        <f>SUM(C7:C15)</f>
        <v>123748</v>
      </c>
      <c r="D16" s="50">
        <f>SUM(D7:D15)</f>
        <v>73012</v>
      </c>
      <c r="E16" s="51">
        <f>SUM(E7:E15)</f>
        <v>-50736</v>
      </c>
      <c r="F16" s="51">
        <f t="shared" si="0"/>
        <v>59.000549503830371</v>
      </c>
      <c r="G16" s="51">
        <f>SUM(G7:G15)</f>
        <v>940</v>
      </c>
      <c r="H16" s="51">
        <f>SUM(H7:H15)</f>
        <v>483</v>
      </c>
      <c r="I16" s="51">
        <f>SUM(I7:I15)</f>
        <v>-457</v>
      </c>
      <c r="J16" s="51">
        <f t="shared" si="17"/>
        <v>51.382978723404257</v>
      </c>
      <c r="K16" s="51">
        <f>SUM(K7:K15)</f>
        <v>13</v>
      </c>
      <c r="L16" s="51">
        <f>SUM(L7:L15)</f>
        <v>10</v>
      </c>
      <c r="M16" s="51">
        <f>SUM(M7:M15)</f>
        <v>-3</v>
      </c>
      <c r="N16" s="51">
        <f t="shared" si="3"/>
        <v>76.923076923076934</v>
      </c>
      <c r="O16" s="51">
        <f>SUM(O7:O15)</f>
        <v>1416</v>
      </c>
      <c r="P16" s="51">
        <f>SUM(P7:P15)</f>
        <v>961</v>
      </c>
      <c r="Q16" s="51">
        <f>SUM(Q7:Q15)</f>
        <v>-455</v>
      </c>
      <c r="R16" s="51">
        <f t="shared" si="5"/>
        <v>67.867231638418076</v>
      </c>
      <c r="S16" s="51">
        <f>SUM(S7:S15)</f>
        <v>67</v>
      </c>
      <c r="T16" s="51">
        <f>SUM(T7:T15)</f>
        <v>174</v>
      </c>
      <c r="U16" s="51">
        <f>SUM(U7:U15)</f>
        <v>107</v>
      </c>
      <c r="V16" s="51" t="str">
        <f t="shared" si="7"/>
        <v>св.200</v>
      </c>
      <c r="W16" s="51">
        <f>SUM(W7:W15)</f>
        <v>26425</v>
      </c>
      <c r="X16" s="51">
        <f>SUM(X7:X15)</f>
        <v>15863</v>
      </c>
      <c r="Y16" s="51">
        <f>SUM(Y7:Y15)</f>
        <v>-10562</v>
      </c>
      <c r="Z16" s="51">
        <f t="shared" si="18"/>
        <v>60.030274361400195</v>
      </c>
      <c r="AA16" s="51">
        <f t="shared" si="31"/>
        <v>75834</v>
      </c>
      <c r="AB16" s="51">
        <f t="shared" si="32"/>
        <v>37214</v>
      </c>
      <c r="AC16" s="51">
        <f>SUM(AC7:AC15)</f>
        <v>-38620</v>
      </c>
      <c r="AD16" s="51">
        <f t="shared" si="21"/>
        <v>49.072975182635759</v>
      </c>
      <c r="AE16" s="51">
        <f>SUM(AE7:AE15)</f>
        <v>19035</v>
      </c>
      <c r="AF16" s="51">
        <f>SUM(AF7:AF15)</f>
        <v>6123</v>
      </c>
      <c r="AG16" s="51">
        <f>SUM(AG7:AG15)</f>
        <v>-12912</v>
      </c>
      <c r="AH16" s="51">
        <f t="shared" si="10"/>
        <v>32.167060677698977</v>
      </c>
      <c r="AI16" s="51">
        <f>SUM(AI7:AI15)</f>
        <v>56796</v>
      </c>
      <c r="AJ16" s="51">
        <f>SUM(AJ7:AJ15)</f>
        <v>31088</v>
      </c>
      <c r="AK16" s="51">
        <f>SUM(AK7:AK15)</f>
        <v>-25708</v>
      </c>
      <c r="AL16" s="52">
        <f t="shared" si="23"/>
        <v>54.736249031621945</v>
      </c>
      <c r="AM16" s="51">
        <f>SUM(AM7:AM15)</f>
        <v>3</v>
      </c>
      <c r="AN16" s="51">
        <f>SUM(AN7:AN15)</f>
        <v>3</v>
      </c>
      <c r="AO16" s="52">
        <f t="shared" si="24"/>
        <v>0</v>
      </c>
      <c r="AP16" s="51">
        <f t="shared" si="25"/>
        <v>100</v>
      </c>
      <c r="AQ16" s="51">
        <f>SUM(AQ7:AQ15)</f>
        <v>9897</v>
      </c>
      <c r="AR16" s="51">
        <f>SUM(AR7:AR15)</f>
        <v>4261</v>
      </c>
      <c r="AS16" s="51">
        <f>SUM(AS7:AS15)</f>
        <v>-5636</v>
      </c>
      <c r="AT16" s="53">
        <f t="shared" si="12"/>
        <v>43.053450540567852</v>
      </c>
      <c r="AU16" s="51">
        <f>SUM(AU7:AU15)</f>
        <v>9082</v>
      </c>
      <c r="AV16" s="51">
        <f>SUM(AV7:AV15)</f>
        <v>12920</v>
      </c>
      <c r="AW16" s="51">
        <f>SUM(AW7:AW15)</f>
        <v>3838</v>
      </c>
      <c r="AX16" s="51">
        <f t="shared" si="14"/>
        <v>142.25941422594141</v>
      </c>
      <c r="AY16" s="51">
        <f>SUM(AY7:AY15)</f>
        <v>74</v>
      </c>
      <c r="AZ16" s="51">
        <f>SUM(AZ7:AZ15)</f>
        <v>1126</v>
      </c>
      <c r="BA16" s="51">
        <f>SUM(BA7:BA15)</f>
        <v>1052</v>
      </c>
      <c r="BB16" s="51" t="str">
        <f t="shared" si="15"/>
        <v>св.200</v>
      </c>
      <c r="BC16" s="51">
        <f>SUM(BC7:BC15)</f>
        <v>0</v>
      </c>
      <c r="BD16" s="51">
        <f>SUM(BD7:BD15)</f>
        <v>0</v>
      </c>
      <c r="BE16" s="51">
        <f>SUM(BE7:BE15)</f>
        <v>0</v>
      </c>
      <c r="BF16" s="51" t="str">
        <f>BF7</f>
        <v>св.200</v>
      </c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</row>
    <row r="17" spans="2:58" s="8" customFormat="1" ht="16.8">
      <c r="B17" s="18"/>
      <c r="C17" s="36"/>
      <c r="D17" s="36"/>
      <c r="E17" s="36"/>
      <c r="F17" s="19">
        <f>IF(ISERROR(D17/C17*100),,D17/C17*100)</f>
        <v>0</v>
      </c>
      <c r="G17" s="19"/>
      <c r="H17" s="19"/>
      <c r="I17" s="19"/>
      <c r="J17" s="19"/>
      <c r="K17" s="36"/>
      <c r="L17" s="36"/>
      <c r="M17" s="36"/>
      <c r="N17" s="36"/>
      <c r="O17" s="36"/>
      <c r="P17" s="36"/>
      <c r="Q17" s="36"/>
      <c r="R17" s="19">
        <f>IF(ISERROR(P17/O17*100),,IF(P17&lt;1,,IF(P17/O17*100&lt;0,,IF(P17/O17*100&gt;200,"св.200",P17/O17*100))))</f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 t="s">
        <v>11</v>
      </c>
      <c r="BE17" s="36"/>
      <c r="BF17" s="36"/>
    </row>
    <row r="18" spans="2:58" ht="16.8">
      <c r="C18" s="20"/>
      <c r="F18" s="41"/>
      <c r="G18" s="42"/>
      <c r="H18" s="20"/>
      <c r="I18" s="41"/>
      <c r="J18" s="41"/>
      <c r="K18" s="41"/>
      <c r="L18" s="41"/>
      <c r="M18" s="75" t="s">
        <v>11</v>
      </c>
      <c r="N18" s="76"/>
      <c r="O18" s="76"/>
      <c r="P18" s="20" t="s">
        <v>24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2:58">
      <c r="B19" s="10"/>
      <c r="F19" s="44"/>
      <c r="L19" s="44"/>
    </row>
    <row r="20" spans="2:58" ht="27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2:58">
      <c r="B21" s="48"/>
      <c r="K21" s="44"/>
    </row>
    <row r="22" spans="2:58">
      <c r="B22" s="48"/>
    </row>
  </sheetData>
  <sheetProtection formatCells="0" formatColumns="0" formatRows="0"/>
  <mergeCells count="22">
    <mergeCell ref="B20:P20"/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  <mergeCell ref="M18:O18"/>
    <mergeCell ref="B4:B6"/>
    <mergeCell ref="C5:C6"/>
    <mergeCell ref="D5:D6"/>
    <mergeCell ref="E5:E6"/>
    <mergeCell ref="C4:F4"/>
    <mergeCell ref="F5:F6"/>
  </mergeCells>
  <phoneticPr fontId="2" type="noConversion"/>
  <pageMargins left="0.39370078740157483" right="0.19685039370078741" top="0" bottom="0" header="0" footer="0"/>
  <pageSetup paperSize="9" scale="70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Романова</cp:lastModifiedBy>
  <cp:lastPrinted>2021-12-27T12:34:07Z</cp:lastPrinted>
  <dcterms:created xsi:type="dcterms:W3CDTF">2007-09-13T08:45:34Z</dcterms:created>
  <dcterms:modified xsi:type="dcterms:W3CDTF">2022-03-01T05:45:15Z</dcterms:modified>
</cp:coreProperties>
</file>