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оваОА\Desktop\ДОХОДЫ\Недоимка\Недоимка 2022\01.03.2022\"/>
    </mc:Choice>
  </mc:AlternateContent>
  <bookViews>
    <workbookView xWindow="-210" yWindow="135" windowWidth="15570" windowHeight="8985" tabRatio="914"/>
  </bookViews>
  <sheets>
    <sheet name="                               " sheetId="44" r:id="rId1"/>
  </sheets>
  <externalReferences>
    <externalReference r:id="rId2"/>
  </externalReferences>
  <definedNames>
    <definedName name="_xlnm.Print_Titles" localSheetId="0">'                               '!$B:$B,'                               '!$4:$6</definedName>
  </definedNames>
  <calcPr calcId="162913"/>
</workbook>
</file>

<file path=xl/calcChain.xml><?xml version="1.0" encoding="utf-8"?>
<calcChain xmlns="http://schemas.openxmlformats.org/spreadsheetml/2006/main">
  <c r="AS16" i="44" l="1"/>
  <c r="AR16" i="44"/>
  <c r="AK16" i="44" l="1"/>
  <c r="AJ16" i="44"/>
  <c r="AF16" i="44"/>
  <c r="AW16" i="44"/>
  <c r="AV16" i="44"/>
  <c r="B2" i="44" l="1"/>
  <c r="C7" i="44" l="1"/>
  <c r="AB9" i="44"/>
  <c r="AB10" i="44"/>
  <c r="AB12" i="44"/>
  <c r="AB13" i="44"/>
  <c r="AB14" i="44"/>
  <c r="AB15" i="44"/>
  <c r="AB8" i="44"/>
  <c r="AA9" i="44"/>
  <c r="AA10" i="44"/>
  <c r="AA11" i="44"/>
  <c r="AA12" i="44"/>
  <c r="AA13" i="44"/>
  <c r="AA14" i="44"/>
  <c r="AA15" i="44"/>
  <c r="AH10" i="44"/>
  <c r="AH11" i="44"/>
  <c r="AH12" i="44"/>
  <c r="AH13" i="44"/>
  <c r="AH14" i="44"/>
  <c r="AH15" i="44"/>
  <c r="AH16" i="44"/>
  <c r="AH8" i="44"/>
  <c r="AG9" i="44"/>
  <c r="AC9" i="44" s="1"/>
  <c r="AG10" i="44"/>
  <c r="AC10" i="44" s="1"/>
  <c r="AG11" i="44"/>
  <c r="AC11" i="44" s="1"/>
  <c r="AG12" i="44"/>
  <c r="AC12" i="44" s="1"/>
  <c r="AG13" i="44"/>
  <c r="AC13" i="44" s="1"/>
  <c r="AG14" i="44"/>
  <c r="AC14" i="44" s="1"/>
  <c r="AG15" i="44"/>
  <c r="AC15" i="44" s="1"/>
  <c r="AG8" i="44"/>
  <c r="AC8" i="44" s="1"/>
  <c r="H16" i="44"/>
  <c r="I16" i="44"/>
  <c r="G16" i="44"/>
  <c r="AA16" i="44" l="1"/>
  <c r="AB16" i="44"/>
  <c r="L15" i="44"/>
  <c r="L14" i="44"/>
  <c r="L13" i="44"/>
  <c r="M13" i="44" s="1"/>
  <c r="L12" i="44"/>
  <c r="M11" i="44"/>
  <c r="M7" i="44"/>
  <c r="N7" i="44"/>
  <c r="M8" i="44"/>
  <c r="N8" i="44"/>
  <c r="M9" i="44"/>
  <c r="N9" i="44"/>
  <c r="M10" i="44"/>
  <c r="N10" i="44"/>
  <c r="N11" i="44"/>
  <c r="M12" i="44"/>
  <c r="N12" i="44"/>
  <c r="M14" i="44"/>
  <c r="N14" i="44"/>
  <c r="N15" i="44"/>
  <c r="M15" i="44" l="1"/>
  <c r="D15" i="44"/>
  <c r="N13" i="44"/>
  <c r="AZ16" i="44"/>
  <c r="AY16" i="44"/>
  <c r="BB16" i="44" l="1"/>
  <c r="C9" i="44"/>
  <c r="AP13" i="44"/>
  <c r="D7" i="44"/>
  <c r="E7" i="44" s="1"/>
  <c r="BE7" i="44"/>
  <c r="C11" i="44"/>
  <c r="C8" i="44"/>
  <c r="Z7" i="44"/>
  <c r="W16" i="44"/>
  <c r="Y13" i="44"/>
  <c r="Y16" i="44" s="1"/>
  <c r="X16" i="44" l="1"/>
  <c r="Z16" i="44" s="1"/>
  <c r="D8" i="44" l="1"/>
  <c r="E8" i="44" s="1"/>
  <c r="D9" i="44"/>
  <c r="E9" i="44" s="1"/>
  <c r="D10" i="44"/>
  <c r="D11" i="44"/>
  <c r="E11" i="44" s="1"/>
  <c r="D12" i="44"/>
  <c r="D13" i="44"/>
  <c r="D14" i="44"/>
  <c r="C10" i="44"/>
  <c r="C12" i="44"/>
  <c r="C13" i="44"/>
  <c r="C14" i="44"/>
  <c r="C15" i="44"/>
  <c r="L16" i="44"/>
  <c r="K16" i="44"/>
  <c r="E15" i="44" l="1"/>
  <c r="E14" i="44"/>
  <c r="E13" i="44"/>
  <c r="C16" i="44"/>
  <c r="E12" i="44"/>
  <c r="E10" i="44"/>
  <c r="Z15" i="44"/>
  <c r="Z13" i="44"/>
  <c r="Z11" i="44"/>
  <c r="Z9" i="44"/>
  <c r="Z14" i="44"/>
  <c r="Z12" i="44"/>
  <c r="Z10" i="44"/>
  <c r="BA16" i="44"/>
  <c r="BB8" i="44"/>
  <c r="BB9" i="44"/>
  <c r="BB10" i="44"/>
  <c r="BB11" i="44"/>
  <c r="BB12" i="44"/>
  <c r="BB13" i="44"/>
  <c r="BB14" i="44"/>
  <c r="BB15" i="44"/>
  <c r="BB7" i="44"/>
  <c r="BE14" i="44"/>
  <c r="AT15" i="44"/>
  <c r="AO11" i="44"/>
  <c r="AO12" i="44"/>
  <c r="AO8" i="44"/>
  <c r="AT8" i="44"/>
  <c r="AN16" i="44"/>
  <c r="AM16" i="44"/>
  <c r="AP9" i="44"/>
  <c r="AP10" i="44"/>
  <c r="AP11" i="44"/>
  <c r="AP12" i="44"/>
  <c r="AP14" i="44"/>
  <c r="AP15" i="44"/>
  <c r="AO9" i="44"/>
  <c r="AO10" i="44"/>
  <c r="AO13" i="44"/>
  <c r="AO14" i="44"/>
  <c r="AO15" i="44"/>
  <c r="AL10" i="44"/>
  <c r="AL11" i="44"/>
  <c r="AL12" i="44"/>
  <c r="AL13" i="44"/>
  <c r="AL14" i="44"/>
  <c r="AL15" i="44"/>
  <c r="AL16" i="44"/>
  <c r="AP8" i="44"/>
  <c r="AL9" i="44"/>
  <c r="AX15" i="44"/>
  <c r="AT9" i="44"/>
  <c r="P16" i="44"/>
  <c r="J7" i="44"/>
  <c r="BE8" i="44"/>
  <c r="BE9" i="44"/>
  <c r="BE10" i="44"/>
  <c r="BE11" i="44"/>
  <c r="BE12" i="44"/>
  <c r="BE13" i="44"/>
  <c r="BE15" i="44"/>
  <c r="U8" i="44"/>
  <c r="U9" i="44"/>
  <c r="U10" i="44"/>
  <c r="U11" i="44"/>
  <c r="U12" i="44"/>
  <c r="U13" i="44"/>
  <c r="U14" i="44"/>
  <c r="U15" i="44"/>
  <c r="Q8" i="44"/>
  <c r="Q9" i="44"/>
  <c r="Q10" i="44"/>
  <c r="Q11" i="44"/>
  <c r="Q12" i="44"/>
  <c r="AX9" i="44"/>
  <c r="O16" i="44"/>
  <c r="S16" i="44"/>
  <c r="BC16" i="44"/>
  <c r="R8" i="44"/>
  <c r="V8" i="44"/>
  <c r="BF8" i="44"/>
  <c r="R9" i="44"/>
  <c r="V9" i="44"/>
  <c r="BF9" i="44"/>
  <c r="R10" i="44"/>
  <c r="V10" i="44"/>
  <c r="BF10" i="44"/>
  <c r="R11" i="44"/>
  <c r="V11" i="44"/>
  <c r="BF11" i="44"/>
  <c r="R12" i="44"/>
  <c r="V12" i="44"/>
  <c r="BF12" i="44"/>
  <c r="R13" i="44"/>
  <c r="V13" i="44"/>
  <c r="BF13" i="44"/>
  <c r="R14" i="44"/>
  <c r="V14" i="44"/>
  <c r="BF14" i="44"/>
  <c r="R15" i="44"/>
  <c r="V15" i="44"/>
  <c r="BF15" i="44"/>
  <c r="F17" i="44"/>
  <c r="R17" i="44"/>
  <c r="R7" i="44"/>
  <c r="AX13" i="44"/>
  <c r="AX14" i="44"/>
  <c r="AX7" i="44"/>
  <c r="V7" i="44"/>
  <c r="BD16" i="44"/>
  <c r="AT11" i="44"/>
  <c r="AX12" i="44"/>
  <c r="T16" i="44"/>
  <c r="AT10" i="44"/>
  <c r="AT12" i="44"/>
  <c r="AT13" i="44"/>
  <c r="AX11" i="44"/>
  <c r="AT7" i="44"/>
  <c r="AX8" i="44"/>
  <c r="AX10" i="44"/>
  <c r="AT14" i="44"/>
  <c r="R16" i="44" l="1"/>
  <c r="J16" i="44"/>
  <c r="AD8" i="44"/>
  <c r="Z8" i="44"/>
  <c r="V16" i="44"/>
  <c r="F13" i="44"/>
  <c r="AD13" i="44"/>
  <c r="AO16" i="44"/>
  <c r="AX16" i="44"/>
  <c r="N16" i="44"/>
  <c r="BE16" i="44"/>
  <c r="F14" i="44"/>
  <c r="AD14" i="44"/>
  <c r="AT16" i="44"/>
  <c r="AD15" i="44"/>
  <c r="F15" i="44"/>
  <c r="F12" i="44"/>
  <c r="AD12" i="44"/>
  <c r="D16" i="44"/>
  <c r="AG16" i="44"/>
  <c r="Q16" i="44"/>
  <c r="U16" i="44"/>
  <c r="M16" i="44"/>
  <c r="AD10" i="44"/>
  <c r="AP16" i="44"/>
  <c r="F10" i="44"/>
  <c r="F11" i="44"/>
  <c r="F9" i="44"/>
  <c r="F7" i="44"/>
  <c r="AD11" i="44"/>
  <c r="AD9" i="44"/>
  <c r="AD16" i="44" l="1"/>
  <c r="AC16" i="44"/>
  <c r="F8" i="44"/>
  <c r="E16" i="44"/>
  <c r="F16" i="44"/>
</calcChain>
</file>

<file path=xl/sharedStrings.xml><?xml version="1.0" encoding="utf-8"?>
<sst xmlns="http://schemas.openxmlformats.org/spreadsheetml/2006/main" count="93" uniqueCount="41">
  <si>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</si>
  <si>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</si>
  <si>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</si>
  <si>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</si>
  <si>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</si>
  <si>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</si>
  <si>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</si>
  <si>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</si>
  <si>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</si>
  <si>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</si>
  <si>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</si>
  <si>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</si>
  <si>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</si>
  <si>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</si>
  <si>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</si>
  <si>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</si>
  <si>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</si>
  <si>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</si>
  <si>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</si>
  <si>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</si>
  <si>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</si>
  <si>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</si>
  <si>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</si>
  <si>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</si>
  <si>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</si>
  <si>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</si>
  <si>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</si>
  <si>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</si>
  <si>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</si>
  <si>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</si>
  <si>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</si>
  <si>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</si>
  <si>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</si>
  <si>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Транспортный налог с физических лиц</t>
  </si>
  <si>
    <t>Зам.начальника финансового</t>
  </si>
  <si>
    <t>управления</t>
  </si>
  <si>
    <t>О.Н.Аникина</t>
  </si>
  <si>
    <t>на 01.01.2022</t>
  </si>
  <si>
    <t>% роста, снижения по сравнению с 01.01.2022</t>
  </si>
  <si>
    <t>на 01.03.2022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</si>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</sst>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0" fontId="0" fillId="0" borderId="0" xfId="0" applyFill="1" applyAlignment="1">
      <alignment horizontal="right"/>
    </xf>
    <xf numFmtId="14" fontId="6" fillId="0" borderId="0" xfId="0" applyNumberFormat="1" applyFont="1" applyFill="1" applyBorder="1" applyAlignment="1">
      <alignment horizontal="right" vertical="top"/>
    </xf>
    <xf numFmtId="164" fontId="27" fillId="0" borderId="11" xfId="0" applyNumberFormat="1" applyFont="1" applyFill="1" applyBorder="1" applyAlignment="1">
      <alignment horizontal="right"/>
    </xf>
    <xf numFmtId="0" fontId="0" fillId="0" borderId="0" xfId="0" applyFill="1"/>
    <xf numFmtId="164" fontId="5" fillId="20" borderId="12" xfId="0" applyNumberFormat="1" applyFont="1" applyFill="1" applyBorder="1" applyAlignment="1">
      <alignment wrapText="1"/>
    </xf>
    <xf numFmtId="1" fontId="5" fillId="20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0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27" fillId="0" borderId="12" xfId="0" applyNumberFormat="1" applyFont="1" applyFill="1" applyBorder="1"/>
    <xf numFmtId="164" fontId="27" fillId="0" borderId="11" xfId="0" applyNumberFormat="1" applyFont="1" applyFill="1" applyBorder="1"/>
    <xf numFmtId="164" fontId="5" fillId="20" borderId="12" xfId="0" applyNumberFormat="1" applyFont="1" applyFill="1" applyBorder="1"/>
    <xf numFmtId="164" fontId="27" fillId="0" borderId="12" xfId="0" applyNumberFormat="1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30" fillId="22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0" fillId="22" borderId="14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</cellXfs>
  <cellStyles count="4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4;&#1072;&#1085;&#1086;&#1074;&#1072;&#1054;&#1040;/Desktop/&#1044;&#1054;&#1061;&#1054;&#1044;&#1067;/&#1053;&#1077;&#1076;&#1086;&#1080;&#1084;&#1082;&#1072;/&#1053;&#1077;&#1076;&#1086;&#1080;&#1084;&#1082;&#1072;%202022/01.02.2022/nedoimka_0101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МО"/>
      <sheetName val="01.07.2017 "/>
      <sheetName val="01.01.2022"/>
    </sheetNames>
    <sheetDataSet>
      <sheetData sheetId="0"/>
      <sheetData sheetId="1">
        <row r="93">
          <cell r="C93">
            <v>19539.437979999999</v>
          </cell>
        </row>
        <row r="97">
          <cell r="AS97">
            <v>0</v>
          </cell>
          <cell r="AU97">
            <v>0</v>
          </cell>
        </row>
        <row r="100">
          <cell r="AS100">
            <v>0</v>
          </cell>
          <cell r="AU100">
            <v>0</v>
          </cell>
        </row>
        <row r="101">
          <cell r="AS101">
            <v>0</v>
          </cell>
          <cell r="AU101">
            <v>0</v>
          </cell>
        </row>
        <row r="102">
          <cell r="AS102">
            <v>0</v>
          </cell>
          <cell r="AU10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DN22"/>
  <sheetViews>
    <sheetView showZeros="0" tabSelected="1" topLeftCell="C1" zoomScale="70" zoomScaleNormal="70" zoomScaleSheetLayoutView="75" workbookViewId="0">
      <selection activeCell="M3" sqref="M3"/>
    </sheetView>
  </sheetViews>
  <sheetFormatPr defaultColWidth="9.140625" defaultRowHeight="12.75" x14ac:dyDescent="0.2"/>
  <cols>
    <col min="1" max="1" width="9.140625" style="1" hidden="1" customWidth="1"/>
    <col min="2" max="2" width="26.7109375" style="1" customWidth="1"/>
    <col min="3" max="3" width="12.5703125" style="9" customWidth="1"/>
    <col min="4" max="4" width="12.42578125" style="9" customWidth="1"/>
    <col min="5" max="5" width="13.140625" style="9" customWidth="1"/>
    <col min="6" max="6" width="13.28515625" style="9" customWidth="1"/>
    <col min="7" max="7" width="13.140625" style="9" customWidth="1"/>
    <col min="8" max="8" width="12.85546875" style="9" customWidth="1"/>
    <col min="9" max="9" width="9.42578125" style="9" customWidth="1"/>
    <col min="10" max="10" width="7.140625" style="9" customWidth="1"/>
    <col min="11" max="11" width="15.85546875" style="9" customWidth="1"/>
    <col min="12" max="12" width="12.28515625" style="9" customWidth="1"/>
    <col min="13" max="13" width="9.28515625" style="9" customWidth="1"/>
    <col min="14" max="14" width="11.140625" style="9" customWidth="1"/>
    <col min="15" max="15" width="12.42578125" style="9" customWidth="1"/>
    <col min="16" max="16" width="13.5703125" style="9" customWidth="1"/>
    <col min="17" max="17" width="8.7109375" style="9" customWidth="1"/>
    <col min="18" max="18" width="8.85546875" style="9" customWidth="1"/>
    <col min="19" max="19" width="12.42578125" style="9" customWidth="1"/>
    <col min="20" max="21" width="13.140625" style="9" customWidth="1"/>
    <col min="22" max="22" width="9.5703125" style="9" customWidth="1"/>
    <col min="23" max="23" width="14.2851562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4.85546875" style="9" customWidth="1"/>
    <col min="28" max="28" width="14.140625" style="9" customWidth="1"/>
    <col min="29" max="29" width="12.5703125" style="9" customWidth="1"/>
    <col min="30" max="30" width="11.42578125" style="9" customWidth="1"/>
    <col min="31" max="31" width="12.28515625" style="9" customWidth="1"/>
    <col min="32" max="32" width="12.42578125" style="9" customWidth="1"/>
    <col min="33" max="33" width="12.5703125" style="9" customWidth="1"/>
    <col min="34" max="34" width="7.7109375" style="9" customWidth="1"/>
    <col min="35" max="35" width="12" style="9" customWidth="1"/>
    <col min="36" max="36" width="13.85546875" style="9" customWidth="1"/>
    <col min="37" max="37" width="12.7109375" style="9" customWidth="1"/>
    <col min="38" max="38" width="8.7109375" style="9" customWidth="1"/>
    <col min="39" max="39" width="12.42578125" style="9" customWidth="1"/>
    <col min="40" max="40" width="13.85546875" style="9" customWidth="1"/>
    <col min="41" max="41" width="10.140625" style="9" customWidth="1"/>
    <col min="42" max="42" width="8.5703125" style="9" customWidth="1"/>
    <col min="43" max="43" width="11.140625" style="9" customWidth="1"/>
    <col min="44" max="44" width="12.85546875" style="9" customWidth="1"/>
    <col min="45" max="45" width="12.42578125" style="9" customWidth="1"/>
    <col min="46" max="46" width="9.42578125" style="9" customWidth="1"/>
    <col min="47" max="47" width="14" style="9" customWidth="1"/>
    <col min="48" max="48" width="12.28515625" style="9" customWidth="1"/>
    <col min="49" max="49" width="12.140625" style="9" customWidth="1"/>
    <col min="50" max="50" width="9" style="9" customWidth="1"/>
    <col min="51" max="51" width="14.140625" style="9" customWidth="1"/>
    <col min="52" max="52" width="12.7109375" style="9" customWidth="1"/>
    <col min="53" max="53" width="12.85546875" style="9" customWidth="1"/>
    <col min="54" max="54" width="9" style="9" customWidth="1"/>
    <col min="55" max="56" width="12.140625" style="9" customWidth="1"/>
    <col min="57" max="57" width="14.5703125" style="9" customWidth="1"/>
    <col min="58" max="58" width="12.42578125" style="9" customWidth="1"/>
    <col min="59" max="16384" width="9.140625" style="1"/>
  </cols>
  <sheetData>
    <row r="1" spans="1:118" ht="19.5" customHeight="1" x14ac:dyDescent="0.3">
      <c r="B1" s="2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118" s="6" customFormat="1" ht="18" customHeight="1" x14ac:dyDescent="0.2">
      <c r="B2" s="3" t="str">
        <f>"                                     муниципальных образований по состоянию на 01.01.2022 г. и 01.12.2021 г."</f>
        <v xml:space="preserve">                                     муниципальных образований по состоянию на 01.01.2022 г. и 01.12.2021 г.</v>
      </c>
      <c r="C2" s="28"/>
      <c r="D2" s="28"/>
      <c r="E2" s="28"/>
      <c r="F2" s="28"/>
      <c r="G2" s="28"/>
      <c r="H2" s="28"/>
      <c r="I2" s="28"/>
      <c r="J2" s="28"/>
      <c r="K2" s="44">
        <v>44621</v>
      </c>
      <c r="L2" s="28"/>
      <c r="M2" s="28" t="s">
        <v>25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0"/>
      <c r="AV2" s="29"/>
      <c r="AW2" s="29"/>
      <c r="AX2" s="29"/>
      <c r="AY2" s="29"/>
      <c r="AZ2" s="29"/>
      <c r="BA2" s="29"/>
      <c r="BB2" s="29"/>
      <c r="BC2" s="30"/>
      <c r="BD2" s="30"/>
      <c r="BE2" s="30"/>
      <c r="BF2" s="31"/>
    </row>
    <row r="3" spans="1:118" ht="12.95" customHeight="1" x14ac:dyDescent="0.3">
      <c r="A3" s="7"/>
      <c r="B3" s="4"/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AE3" s="11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4"/>
      <c r="AV3" s="5"/>
      <c r="AW3" s="33"/>
      <c r="AX3" s="33"/>
      <c r="AY3" s="33"/>
      <c r="AZ3" s="33"/>
      <c r="BA3" s="33"/>
      <c r="BB3" s="33"/>
      <c r="BC3" s="34"/>
      <c r="BD3" s="34"/>
      <c r="BE3" s="34"/>
    </row>
    <row r="4" spans="1:118" s="13" customFormat="1" ht="13.15" customHeight="1" x14ac:dyDescent="0.2">
      <c r="A4" s="12"/>
      <c r="B4" s="73" t="s">
        <v>5</v>
      </c>
      <c r="C4" s="79" t="s">
        <v>6</v>
      </c>
      <c r="D4" s="80"/>
      <c r="E4" s="80"/>
      <c r="F4" s="81"/>
      <c r="G4" s="65" t="s">
        <v>7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7"/>
    </row>
    <row r="5" spans="1:118" s="39" customFormat="1" ht="58.5" customHeight="1" x14ac:dyDescent="0.2">
      <c r="A5" s="38"/>
      <c r="B5" s="74"/>
      <c r="C5" s="76" t="s">
        <v>37</v>
      </c>
      <c r="D5" s="76" t="s">
        <v>39</v>
      </c>
      <c r="E5" s="78" t="s">
        <v>8</v>
      </c>
      <c r="F5" s="78" t="s">
        <v>38</v>
      </c>
      <c r="G5" s="64" t="s">
        <v>22</v>
      </c>
      <c r="H5" s="64"/>
      <c r="I5" s="64"/>
      <c r="J5" s="64"/>
      <c r="K5" s="64" t="s">
        <v>19</v>
      </c>
      <c r="L5" s="64"/>
      <c r="M5" s="64"/>
      <c r="N5" s="64"/>
      <c r="O5" s="64" t="s">
        <v>1</v>
      </c>
      <c r="P5" s="64"/>
      <c r="Q5" s="64"/>
      <c r="R5" s="64"/>
      <c r="S5" s="64" t="s">
        <v>21</v>
      </c>
      <c r="T5" s="64"/>
      <c r="U5" s="64"/>
      <c r="V5" s="64"/>
      <c r="W5" s="64" t="s">
        <v>33</v>
      </c>
      <c r="X5" s="64"/>
      <c r="Y5" s="64"/>
      <c r="Z5" s="64"/>
      <c r="AA5" s="68" t="s">
        <v>29</v>
      </c>
      <c r="AB5" s="69"/>
      <c r="AC5" s="69"/>
      <c r="AD5" s="70"/>
      <c r="AE5" s="68" t="s">
        <v>26</v>
      </c>
      <c r="AF5" s="69"/>
      <c r="AG5" s="69"/>
      <c r="AH5" s="70"/>
      <c r="AI5" s="68" t="s">
        <v>27</v>
      </c>
      <c r="AJ5" s="69"/>
      <c r="AK5" s="69"/>
      <c r="AL5" s="70"/>
      <c r="AM5" s="68" t="s">
        <v>28</v>
      </c>
      <c r="AN5" s="69"/>
      <c r="AO5" s="69"/>
      <c r="AP5" s="70"/>
      <c r="AQ5" s="68" t="s">
        <v>2</v>
      </c>
      <c r="AR5" s="69"/>
      <c r="AS5" s="69"/>
      <c r="AT5" s="70"/>
      <c r="AU5" s="68" t="s">
        <v>3</v>
      </c>
      <c r="AV5" s="69"/>
      <c r="AW5" s="69"/>
      <c r="AX5" s="70"/>
      <c r="AY5" s="68" t="s">
        <v>31</v>
      </c>
      <c r="AZ5" s="69"/>
      <c r="BA5" s="69"/>
      <c r="BB5" s="70"/>
      <c r="BC5" s="68" t="s">
        <v>4</v>
      </c>
      <c r="BD5" s="69"/>
      <c r="BE5" s="69"/>
      <c r="BF5" s="70"/>
    </row>
    <row r="6" spans="1:118" s="39" customFormat="1" ht="56.25" customHeight="1" x14ac:dyDescent="0.2">
      <c r="A6" s="38" t="s">
        <v>0</v>
      </c>
      <c r="B6" s="75"/>
      <c r="C6" s="77"/>
      <c r="D6" s="77"/>
      <c r="E6" s="78"/>
      <c r="F6" s="78"/>
      <c r="G6" s="14" t="s">
        <v>37</v>
      </c>
      <c r="H6" s="53" t="s">
        <v>39</v>
      </c>
      <c r="I6" s="15" t="s">
        <v>8</v>
      </c>
      <c r="J6" s="15" t="s">
        <v>18</v>
      </c>
      <c r="K6" s="14" t="s">
        <v>37</v>
      </c>
      <c r="L6" s="60" t="s">
        <v>39</v>
      </c>
      <c r="M6" s="16" t="s">
        <v>8</v>
      </c>
      <c r="N6" s="54" t="s">
        <v>18</v>
      </c>
      <c r="O6" s="14" t="s">
        <v>37</v>
      </c>
      <c r="P6" s="14" t="s">
        <v>39</v>
      </c>
      <c r="Q6" s="54" t="s">
        <v>8</v>
      </c>
      <c r="R6" s="54" t="s">
        <v>18</v>
      </c>
      <c r="S6" s="14" t="s">
        <v>37</v>
      </c>
      <c r="T6" s="14" t="s">
        <v>39</v>
      </c>
      <c r="U6" s="61" t="s">
        <v>8</v>
      </c>
      <c r="V6" s="61" t="s">
        <v>18</v>
      </c>
      <c r="W6" s="14" t="s">
        <v>37</v>
      </c>
      <c r="X6" s="14" t="s">
        <v>39</v>
      </c>
      <c r="Y6" s="61" t="s">
        <v>8</v>
      </c>
      <c r="Z6" s="61" t="s">
        <v>18</v>
      </c>
      <c r="AA6" s="14" t="s">
        <v>37</v>
      </c>
      <c r="AB6" s="14" t="s">
        <v>39</v>
      </c>
      <c r="AC6" s="61" t="s">
        <v>8</v>
      </c>
      <c r="AD6" s="54" t="s">
        <v>18</v>
      </c>
      <c r="AE6" s="14" t="s">
        <v>37</v>
      </c>
      <c r="AF6" s="60" t="s">
        <v>39</v>
      </c>
      <c r="AG6" s="54" t="s">
        <v>8</v>
      </c>
      <c r="AH6" s="54" t="s">
        <v>18</v>
      </c>
      <c r="AI6" s="14" t="s">
        <v>37</v>
      </c>
      <c r="AJ6" s="60" t="s">
        <v>39</v>
      </c>
      <c r="AK6" s="54" t="s">
        <v>8</v>
      </c>
      <c r="AL6" s="54" t="s">
        <v>18</v>
      </c>
      <c r="AM6" s="14" t="s">
        <v>37</v>
      </c>
      <c r="AN6" s="14" t="s">
        <v>39</v>
      </c>
      <c r="AO6" s="54" t="s">
        <v>8</v>
      </c>
      <c r="AP6" s="54" t="s">
        <v>18</v>
      </c>
      <c r="AQ6" s="14" t="s">
        <v>37</v>
      </c>
      <c r="AR6" s="14" t="s">
        <v>39</v>
      </c>
      <c r="AS6" s="54" t="s">
        <v>8</v>
      </c>
      <c r="AT6" s="54" t="s">
        <v>18</v>
      </c>
      <c r="AU6" s="14" t="s">
        <v>37</v>
      </c>
      <c r="AV6" s="14" t="s">
        <v>39</v>
      </c>
      <c r="AW6" s="61" t="s">
        <v>8</v>
      </c>
      <c r="AX6" s="61" t="s">
        <v>18</v>
      </c>
      <c r="AY6" s="14" t="s">
        <v>37</v>
      </c>
      <c r="AZ6" s="14" t="s">
        <v>39</v>
      </c>
      <c r="BA6" s="61" t="s">
        <v>8</v>
      </c>
      <c r="BB6" s="61" t="s">
        <v>18</v>
      </c>
      <c r="BC6" s="14" t="s">
        <v>37</v>
      </c>
      <c r="BD6" s="14" t="s">
        <v>39</v>
      </c>
      <c r="BE6" s="61" t="s">
        <v>8</v>
      </c>
      <c r="BF6" s="61" t="s">
        <v>18</v>
      </c>
    </row>
    <row r="7" spans="1:118" s="26" customFormat="1" ht="29.25" customHeight="1" x14ac:dyDescent="0.25">
      <c r="A7" s="25"/>
      <c r="B7" s="25" t="s">
        <v>9</v>
      </c>
      <c r="C7" s="40">
        <f>G7+K7+O7+S7+W7+AU7+AY7</f>
        <v>19339.913032280001</v>
      </c>
      <c r="D7" s="17">
        <f>L7+P7+T7+AB7+AR7+AV7+BD7+H7+AZ7+X7</f>
        <v>26500.256034999999</v>
      </c>
      <c r="E7" s="45">
        <f>D7-C7</f>
        <v>7160.3430027199975</v>
      </c>
      <c r="F7" s="45">
        <f t="shared" ref="F7:F16" si="0">IF(ISERROR(D7/C7*100),,IF(D7&lt;1,,IF(D7/C7*100&lt;0,,IF(D7/C7*100&gt;200,"св.200",D7/C7*100))))</f>
        <v>137.02365667709446</v>
      </c>
      <c r="G7" s="45">
        <v>146.24283047999998</v>
      </c>
      <c r="H7" s="58">
        <v>522</v>
      </c>
      <c r="I7" s="45">
        <v>376</v>
      </c>
      <c r="J7" s="45" t="str">
        <f>IF(ISERROR(H7/G7*100),,IF(H7&lt;1,,IF(H7/G7*100&lt;0,,IF(H7/G7*100&gt;200,"св.200",H7/G7*100))))</f>
        <v>св.200</v>
      </c>
      <c r="K7" s="62">
        <v>5.2560349999999998</v>
      </c>
      <c r="L7" s="55">
        <v>5.2560349999999998</v>
      </c>
      <c r="M7" s="45">
        <f t="shared" ref="M7:M15" si="1">L7-K7</f>
        <v>0</v>
      </c>
      <c r="N7" s="45">
        <f t="shared" ref="N7:N16" si="2">IF(ISERROR(L7/K7*100),,IF(L7&lt;1,,IF(L7/K7*100&lt;0,,IF(L7/K7*100&gt;200,"св.200",L7/K7*100))))</f>
        <v>100</v>
      </c>
      <c r="O7" s="45">
        <v>858.00728000000004</v>
      </c>
      <c r="P7" s="35">
        <v>818</v>
      </c>
      <c r="Q7" s="45">
        <v>-40</v>
      </c>
      <c r="R7" s="45">
        <f t="shared" ref="R7:R16" si="3">IF(ISERROR(P7/O7*100),,IF(P7&lt;1,,IF(P7/O7*100&lt;0,,IF(P7/O7*100&gt;200,"св.200",P7/O7*100))))</f>
        <v>95.337186416413616</v>
      </c>
      <c r="S7" s="45">
        <v>134.99859000000001</v>
      </c>
      <c r="T7" s="35">
        <v>218</v>
      </c>
      <c r="U7" s="45">
        <v>83</v>
      </c>
      <c r="V7" s="45">
        <f t="shared" ref="V7:V16" si="4">IF(ISERROR(T7/S7*100),,IF(T7&lt;1,,IF(T7/S7*100&lt;0,,IF(T7/S7*100&gt;200,"св.200",T7/S7*100))))</f>
        <v>161.48316808345925</v>
      </c>
      <c r="W7" s="45">
        <v>6432</v>
      </c>
      <c r="X7" s="56">
        <v>5753</v>
      </c>
      <c r="Y7" s="45">
        <v>-679</v>
      </c>
      <c r="Z7" s="45">
        <f t="shared" ref="Z7" si="5">IF(ISERROR(X7/W7*100),,IF(X7&lt;1,,IF(X7/W7*100&lt;0,,IF(X7/W7*100&gt;200,"св.200",X7/W7*100))))</f>
        <v>89.443407960199011</v>
      </c>
      <c r="AA7" s="45"/>
      <c r="AB7" s="45"/>
      <c r="AC7" s="45"/>
      <c r="AD7" s="45"/>
      <c r="AE7" s="25"/>
      <c r="AF7" s="25"/>
      <c r="AG7" s="45"/>
      <c r="AH7" s="45"/>
      <c r="AI7" s="25"/>
      <c r="AJ7" s="25"/>
      <c r="AK7" s="25"/>
      <c r="AL7" s="25"/>
      <c r="AM7" s="45"/>
      <c r="AN7" s="45"/>
      <c r="AO7" s="45"/>
      <c r="AP7" s="45"/>
      <c r="AQ7" s="45">
        <v>0</v>
      </c>
      <c r="AR7" s="35">
        <v>0</v>
      </c>
      <c r="AS7" s="45">
        <v>0</v>
      </c>
      <c r="AT7" s="45">
        <f t="shared" ref="AT7:AT16" si="6">IF(ISERROR(AR7/AQ7*100),,IF(AR7&lt;1,,IF(AR7/AQ7*100&lt;0,,IF(AR7/AQ7*100&gt;200,"св.200",AR7/AQ7*100))))</f>
        <v>0</v>
      </c>
      <c r="AU7" s="45">
        <v>10143.3000068</v>
      </c>
      <c r="AV7" s="21">
        <v>15438</v>
      </c>
      <c r="AW7" s="45">
        <v>5295</v>
      </c>
      <c r="AX7" s="45">
        <f t="shared" ref="AX7:AX16" si="7">IF(ISERROR(AV7/AU7*100),,IF(AV7&lt;0.5,,IF(AV7/AU7*100&lt;0,,IF(AV7/AU7*100&gt;200,"св.200",AV7/AU7*100))))</f>
        <v>152.19898839283536</v>
      </c>
      <c r="AY7" s="45">
        <v>1620.1082900000001</v>
      </c>
      <c r="AZ7" s="45">
        <v>3746</v>
      </c>
      <c r="BA7" s="45">
        <v>2126</v>
      </c>
      <c r="BB7" s="45" t="str">
        <f t="shared" ref="BB7:BB16" si="8">IF(ISERROR(AZ7/AY7*100),,IF(AZ7&lt;0.5,,IF(AZ7/AY7*100&lt;0,,IF(AZ7/AY7*100&gt;200,"св.200",AZ7/AY7*100))))</f>
        <v>св.200</v>
      </c>
      <c r="BC7" s="45">
        <v>0</v>
      </c>
      <c r="BD7" s="35"/>
      <c r="BE7" s="45">
        <f>BD7-BC7</f>
        <v>0</v>
      </c>
      <c r="BF7" s="45"/>
    </row>
    <row r="8" spans="1:118" s="22" customFormat="1" ht="33" customHeight="1" x14ac:dyDescent="0.25">
      <c r="A8" s="21"/>
      <c r="B8" s="21" t="s">
        <v>12</v>
      </c>
      <c r="C8" s="17">
        <f>K8+O8+S8+AA8+AQ8+AU8+BC8+G8+AY8+W8</f>
        <v>6443.4895539999998</v>
      </c>
      <c r="D8" s="17">
        <f>L8+P8+T8+AB8+AR8+AV8+BD8+H8+AZ8+X8</f>
        <v>6259.9780350000001</v>
      </c>
      <c r="E8" s="17">
        <f t="shared" ref="E8:E15" si="9">D8-C8</f>
        <v>-183.51151899999968</v>
      </c>
      <c r="F8" s="17">
        <f>IF(ISERROR(D8/C8*100),,IF(D8&lt;1,,IF(D8/C8*100&lt;0,,IF(D8/C8*100&gt;200,"св.200",D8/C8*100))))</f>
        <v>97.151985465917619</v>
      </c>
      <c r="G8" s="17"/>
      <c r="H8" s="17"/>
      <c r="I8" s="17"/>
      <c r="J8" s="17"/>
      <c r="K8" s="40">
        <v>3.9780349999999998</v>
      </c>
      <c r="L8" s="55">
        <v>3.9780349999999998</v>
      </c>
      <c r="M8" s="17">
        <f t="shared" si="1"/>
        <v>0</v>
      </c>
      <c r="N8" s="17">
        <f t="shared" si="2"/>
        <v>100</v>
      </c>
      <c r="O8" s="17"/>
      <c r="P8" s="17"/>
      <c r="Q8" s="17">
        <f t="shared" ref="Q8:Q12" si="10">P8-O8</f>
        <v>0</v>
      </c>
      <c r="R8" s="17">
        <f t="shared" si="3"/>
        <v>0</v>
      </c>
      <c r="S8" s="17"/>
      <c r="T8" s="17"/>
      <c r="U8" s="17">
        <f t="shared" ref="U8:U15" si="11">T8-S8</f>
        <v>0</v>
      </c>
      <c r="V8" s="17">
        <f t="shared" si="4"/>
        <v>0</v>
      </c>
      <c r="W8" s="17">
        <v>1507</v>
      </c>
      <c r="X8" s="21">
        <v>1296</v>
      </c>
      <c r="Y8" s="17">
        <v>-211</v>
      </c>
      <c r="Z8" s="17">
        <f t="shared" ref="Z8:Z16" si="12">IF(ISERROR(X8/W8*100),,IF(X8&lt;1,,IF(X8/W8*100&lt;0,,IF(X8/W8*100&gt;200,"св.200",X8/W8*100))))</f>
        <v>85.998672859986726</v>
      </c>
      <c r="AA8" s="17">
        <v>3037</v>
      </c>
      <c r="AB8" s="17">
        <f>AF8+AJ8</f>
        <v>2921</v>
      </c>
      <c r="AC8" s="17">
        <f>AG8+AK8</f>
        <v>-116</v>
      </c>
      <c r="AD8" s="17">
        <f t="shared" ref="AD8:AD16" si="13">IF(ISERROR(AB8/AA8*100),,IF(AB8&lt;1,,IF(AB8/AA8*100&lt;0,,IF(AB8/AA8*100&gt;200,"св.200",AB8/AA8*100))))</f>
        <v>96.180441224892988</v>
      </c>
      <c r="AE8" s="17">
        <v>2747</v>
      </c>
      <c r="AF8" s="59">
        <v>2747</v>
      </c>
      <c r="AG8" s="17">
        <f>AF8-AE8</f>
        <v>0</v>
      </c>
      <c r="AH8" s="17">
        <f>AF8/AE8*100</f>
        <v>100</v>
      </c>
      <c r="AI8" s="17">
        <v>289.98265999999995</v>
      </c>
      <c r="AJ8" s="17">
        <v>174</v>
      </c>
      <c r="AK8" s="17">
        <v>-116</v>
      </c>
      <c r="AL8" s="17"/>
      <c r="AM8" s="17">
        <v>0</v>
      </c>
      <c r="AN8" s="17">
        <v>0</v>
      </c>
      <c r="AO8" s="17">
        <f t="shared" ref="AO8:AO16" si="14">AN8-AM8</f>
        <v>0</v>
      </c>
      <c r="AP8" s="17">
        <f t="shared" ref="AP8:AP16" si="15">IF(ISERROR(AN8/AM8*100),,IF(AN8&lt;1,,IF(AN8/AM8*100&lt;0,,IF(AN8/AM8*100&gt;200,"св.200",AN8/AM8*100))))</f>
        <v>0</v>
      </c>
      <c r="AQ8" s="40">
        <v>502.74286999999998</v>
      </c>
      <c r="AR8" s="55">
        <v>411</v>
      </c>
      <c r="AS8" s="17">
        <v>-91</v>
      </c>
      <c r="AT8" s="17">
        <f t="shared" si="6"/>
        <v>81.751532348932173</v>
      </c>
      <c r="AU8" s="17">
        <v>1392.7686489999999</v>
      </c>
      <c r="AV8" s="21">
        <v>1628</v>
      </c>
      <c r="AW8" s="17">
        <v>235</v>
      </c>
      <c r="AX8" s="17">
        <f t="shared" si="7"/>
        <v>116.88947774412462</v>
      </c>
      <c r="AY8" s="17"/>
      <c r="AZ8" s="17"/>
      <c r="BA8" s="17"/>
      <c r="BB8" s="17">
        <f t="shared" si="8"/>
        <v>0</v>
      </c>
      <c r="BC8" s="17"/>
      <c r="BD8" s="17"/>
      <c r="BE8" s="17">
        <f t="shared" ref="BE8:BE15" si="16">BD8-BC8</f>
        <v>0</v>
      </c>
      <c r="BF8" s="17">
        <f t="shared" ref="BF8:BF15" si="17">IF(ISERROR(BD8/BC8*100),,IF(BD8&lt;0.5,,IF(BD8/BC8*100&lt;0,,IF(BD8/BC8*100&gt;200,"св.200",BD8/BC8*100))))</f>
        <v>0</v>
      </c>
    </row>
    <row r="9" spans="1:118" s="22" customFormat="1" ht="30" customHeight="1" x14ac:dyDescent="0.25">
      <c r="A9" s="21"/>
      <c r="B9" s="21" t="s">
        <v>13</v>
      </c>
      <c r="C9" s="17">
        <f t="shared" ref="C9:C15" si="18">K9+O9+S9+AA9+AQ9+AU9+BC9+G9+AY9+W9</f>
        <v>3147.881918</v>
      </c>
      <c r="D9" s="17">
        <f t="shared" ref="D9:D14" si="19">L9+P9+T9+AB9+AR9+AV9+BD9+H9+AZ9+X9</f>
        <v>2935</v>
      </c>
      <c r="E9" s="17">
        <f t="shared" si="9"/>
        <v>-212.88191800000004</v>
      </c>
      <c r="F9" s="17">
        <f t="shared" si="0"/>
        <v>93.237296584007382</v>
      </c>
      <c r="G9" s="17"/>
      <c r="H9" s="17"/>
      <c r="I9" s="17"/>
      <c r="J9" s="17"/>
      <c r="K9" s="40">
        <v>0</v>
      </c>
      <c r="L9" s="55">
        <v>0</v>
      </c>
      <c r="M9" s="17">
        <f t="shared" si="1"/>
        <v>0</v>
      </c>
      <c r="N9" s="17">
        <f t="shared" si="2"/>
        <v>0</v>
      </c>
      <c r="O9" s="17"/>
      <c r="P9" s="17"/>
      <c r="Q9" s="17">
        <f t="shared" si="10"/>
        <v>0</v>
      </c>
      <c r="R9" s="17">
        <f t="shared" si="3"/>
        <v>0</v>
      </c>
      <c r="S9" s="17"/>
      <c r="T9" s="17"/>
      <c r="U9" s="17">
        <f t="shared" si="11"/>
        <v>0</v>
      </c>
      <c r="V9" s="17">
        <f t="shared" si="4"/>
        <v>0</v>
      </c>
      <c r="W9" s="17">
        <v>1897</v>
      </c>
      <c r="X9" s="21">
        <v>1795</v>
      </c>
      <c r="Y9" s="17">
        <v>-102</v>
      </c>
      <c r="Z9" s="17">
        <f t="shared" si="12"/>
        <v>94.623089088033737</v>
      </c>
      <c r="AA9" s="17">
        <f t="shared" ref="AA9:AA15" si="20">AE9+AI9</f>
        <v>840.33712000000003</v>
      </c>
      <c r="AB9" s="17">
        <f t="shared" ref="AB9:AB15" si="21">AF9+AJ9</f>
        <v>775</v>
      </c>
      <c r="AC9" s="17">
        <f t="shared" ref="AC9:AC15" si="22">AG9+AK9</f>
        <v>-65</v>
      </c>
      <c r="AD9" s="17">
        <f t="shared" si="13"/>
        <v>92.224891838646855</v>
      </c>
      <c r="AE9" s="17">
        <v>0</v>
      </c>
      <c r="AF9" s="17">
        <v>0</v>
      </c>
      <c r="AG9" s="17">
        <f t="shared" ref="AG9:AG15" si="23">AF9-AE9</f>
        <v>0</v>
      </c>
      <c r="AH9" s="17"/>
      <c r="AI9" s="17">
        <v>840.33712000000003</v>
      </c>
      <c r="AJ9" s="17">
        <v>775</v>
      </c>
      <c r="AK9" s="17">
        <v>-65</v>
      </c>
      <c r="AL9" s="17">
        <f t="shared" ref="AL9:AL16" si="24">IF(ISERROR(AJ9/AI9*100),,IF(AJ9&lt;1,,IF(AJ9/AI9*100&lt;0,,IF(AJ9/AI9*100&gt;200,"св.200",AJ9/AI9*100))))</f>
        <v>92.224891838646855</v>
      </c>
      <c r="AM9" s="17"/>
      <c r="AN9" s="17"/>
      <c r="AO9" s="17">
        <f t="shared" si="14"/>
        <v>0</v>
      </c>
      <c r="AP9" s="17">
        <f t="shared" si="15"/>
        <v>0</v>
      </c>
      <c r="AQ9" s="40">
        <v>345.52196999999995</v>
      </c>
      <c r="AR9" s="55">
        <v>298</v>
      </c>
      <c r="AS9" s="17">
        <v>-48</v>
      </c>
      <c r="AT9" s="17">
        <f t="shared" si="6"/>
        <v>86.246324654840336</v>
      </c>
      <c r="AU9" s="17">
        <v>65.022828000000004</v>
      </c>
      <c r="AV9" s="21">
        <v>67</v>
      </c>
      <c r="AW9" s="17">
        <v>2</v>
      </c>
      <c r="AX9" s="17">
        <f t="shared" si="7"/>
        <v>103.04073517073111</v>
      </c>
      <c r="AY9" s="17"/>
      <c r="AZ9" s="17"/>
      <c r="BA9" s="17"/>
      <c r="BB9" s="17">
        <f t="shared" si="8"/>
        <v>0</v>
      </c>
      <c r="BC9" s="17"/>
      <c r="BD9" s="17"/>
      <c r="BE9" s="17">
        <f t="shared" si="16"/>
        <v>0</v>
      </c>
      <c r="BF9" s="17">
        <f t="shared" si="17"/>
        <v>0</v>
      </c>
    </row>
    <row r="10" spans="1:118" s="22" customFormat="1" ht="30.75" customHeight="1" x14ac:dyDescent="0.25">
      <c r="A10" s="21"/>
      <c r="B10" s="21" t="s">
        <v>14</v>
      </c>
      <c r="C10" s="17">
        <f t="shared" si="18"/>
        <v>5346.5802910000002</v>
      </c>
      <c r="D10" s="17">
        <f t="shared" si="19"/>
        <v>4820.2780000000002</v>
      </c>
      <c r="E10" s="17">
        <f t="shared" si="9"/>
        <v>-526.30229099999997</v>
      </c>
      <c r="F10" s="17">
        <f t="shared" si="0"/>
        <v>90.156281915639909</v>
      </c>
      <c r="G10" s="17"/>
      <c r="H10" s="17"/>
      <c r="I10" s="17"/>
      <c r="J10" s="17"/>
      <c r="K10" s="40">
        <v>1.278</v>
      </c>
      <c r="L10" s="55">
        <v>1.278</v>
      </c>
      <c r="M10" s="17">
        <f t="shared" si="1"/>
        <v>0</v>
      </c>
      <c r="N10" s="17">
        <f t="shared" si="2"/>
        <v>100</v>
      </c>
      <c r="O10" s="17"/>
      <c r="P10" s="17"/>
      <c r="Q10" s="17">
        <f t="shared" si="10"/>
        <v>0</v>
      </c>
      <c r="R10" s="17">
        <f t="shared" si="3"/>
        <v>0</v>
      </c>
      <c r="S10" s="17"/>
      <c r="T10" s="17"/>
      <c r="U10" s="17">
        <f t="shared" si="11"/>
        <v>0</v>
      </c>
      <c r="V10" s="17">
        <f t="shared" si="4"/>
        <v>0</v>
      </c>
      <c r="W10" s="17">
        <v>2358</v>
      </c>
      <c r="X10" s="21">
        <v>2103</v>
      </c>
      <c r="Y10" s="17">
        <v>-255</v>
      </c>
      <c r="Z10" s="17">
        <f t="shared" si="12"/>
        <v>89.185750636132312</v>
      </c>
      <c r="AA10" s="17">
        <f t="shared" si="20"/>
        <v>2165</v>
      </c>
      <c r="AB10" s="17">
        <f t="shared" si="21"/>
        <v>1952</v>
      </c>
      <c r="AC10" s="17">
        <f t="shared" si="22"/>
        <v>-212</v>
      </c>
      <c r="AD10" s="17">
        <f t="shared" si="13"/>
        <v>90.161662817551971</v>
      </c>
      <c r="AE10" s="17">
        <v>11</v>
      </c>
      <c r="AF10" s="17">
        <v>8</v>
      </c>
      <c r="AG10" s="17">
        <f t="shared" si="23"/>
        <v>-3</v>
      </c>
      <c r="AH10" s="17">
        <f t="shared" ref="AH10:AH16" si="25">AF10/AE10*100</f>
        <v>72.727272727272734</v>
      </c>
      <c r="AI10" s="17">
        <v>2154</v>
      </c>
      <c r="AJ10" s="17">
        <v>1944</v>
      </c>
      <c r="AK10" s="17">
        <v>-209</v>
      </c>
      <c r="AL10" s="17">
        <f t="shared" si="24"/>
        <v>90.250696378830085</v>
      </c>
      <c r="AM10" s="17"/>
      <c r="AN10" s="17"/>
      <c r="AO10" s="17">
        <f t="shared" si="14"/>
        <v>0</v>
      </c>
      <c r="AP10" s="17">
        <f t="shared" si="15"/>
        <v>0</v>
      </c>
      <c r="AQ10" s="40">
        <v>713.14645999999993</v>
      </c>
      <c r="AR10" s="55">
        <v>648</v>
      </c>
      <c r="AS10" s="17">
        <v>-65</v>
      </c>
      <c r="AT10" s="17">
        <f t="shared" si="6"/>
        <v>90.864925558208625</v>
      </c>
      <c r="AU10" s="17">
        <v>109.15583099999999</v>
      </c>
      <c r="AV10" s="21">
        <v>116</v>
      </c>
      <c r="AW10" s="17">
        <v>7</v>
      </c>
      <c r="AX10" s="17">
        <f t="shared" si="7"/>
        <v>106.27009014296269</v>
      </c>
      <c r="AY10" s="17"/>
      <c r="AZ10" s="17"/>
      <c r="BA10" s="17"/>
      <c r="BB10" s="17">
        <f t="shared" si="8"/>
        <v>0</v>
      </c>
      <c r="BC10" s="17"/>
      <c r="BD10" s="17"/>
      <c r="BE10" s="17">
        <f t="shared" si="16"/>
        <v>0</v>
      </c>
      <c r="BF10" s="17">
        <f t="shared" si="17"/>
        <v>0</v>
      </c>
    </row>
    <row r="11" spans="1:118" s="22" customFormat="1" ht="27.75" customHeight="1" x14ac:dyDescent="0.25">
      <c r="A11" s="21"/>
      <c r="B11" s="21" t="s">
        <v>15</v>
      </c>
      <c r="C11" s="17">
        <f t="shared" si="18"/>
        <v>13598.310162</v>
      </c>
      <c r="D11" s="17">
        <f t="shared" si="19"/>
        <v>11445</v>
      </c>
      <c r="E11" s="17">
        <f t="shared" si="9"/>
        <v>-2153.3101619999998</v>
      </c>
      <c r="F11" s="17">
        <f t="shared" si="0"/>
        <v>84.164869484905935</v>
      </c>
      <c r="G11" s="17"/>
      <c r="H11" s="17"/>
      <c r="I11" s="17"/>
      <c r="J11" s="17"/>
      <c r="K11" s="40">
        <v>0</v>
      </c>
      <c r="L11" s="55">
        <v>0</v>
      </c>
      <c r="M11" s="17">
        <f t="shared" si="1"/>
        <v>0</v>
      </c>
      <c r="N11" s="17">
        <f t="shared" si="2"/>
        <v>0</v>
      </c>
      <c r="O11" s="17"/>
      <c r="P11" s="17"/>
      <c r="Q11" s="17">
        <f t="shared" si="10"/>
        <v>0</v>
      </c>
      <c r="R11" s="17">
        <f t="shared" si="3"/>
        <v>0</v>
      </c>
      <c r="S11" s="17"/>
      <c r="T11" s="17"/>
      <c r="U11" s="17">
        <f t="shared" si="11"/>
        <v>0</v>
      </c>
      <c r="V11" s="17">
        <f t="shared" si="4"/>
        <v>0</v>
      </c>
      <c r="W11" s="17">
        <v>5572</v>
      </c>
      <c r="X11" s="21">
        <v>4786</v>
      </c>
      <c r="Y11" s="17">
        <v>-786</v>
      </c>
      <c r="Z11" s="17">
        <f t="shared" si="12"/>
        <v>85.893754486719303</v>
      </c>
      <c r="AA11" s="17">
        <f t="shared" si="20"/>
        <v>6334.0739999999996</v>
      </c>
      <c r="AB11" s="17">
        <v>5084</v>
      </c>
      <c r="AC11" s="17">
        <f t="shared" si="22"/>
        <v>-1249.0740000000001</v>
      </c>
      <c r="AD11" s="17">
        <f t="shared" si="13"/>
        <v>80.264297512154116</v>
      </c>
      <c r="AE11" s="17">
        <v>481.07400000000001</v>
      </c>
      <c r="AF11" s="17">
        <v>320</v>
      </c>
      <c r="AG11" s="17">
        <f t="shared" si="23"/>
        <v>-161.07400000000001</v>
      </c>
      <c r="AH11" s="17">
        <f t="shared" si="25"/>
        <v>66.51783301529494</v>
      </c>
      <c r="AI11" s="17">
        <v>5853</v>
      </c>
      <c r="AJ11" s="17">
        <v>4764</v>
      </c>
      <c r="AK11" s="17">
        <v>-1088</v>
      </c>
      <c r="AL11" s="17">
        <f t="shared" si="24"/>
        <v>81.39415684264479</v>
      </c>
      <c r="AM11" s="17">
        <v>0</v>
      </c>
      <c r="AN11" s="17">
        <v>0</v>
      </c>
      <c r="AO11" s="17">
        <f t="shared" si="14"/>
        <v>0</v>
      </c>
      <c r="AP11" s="17">
        <f t="shared" si="15"/>
        <v>0</v>
      </c>
      <c r="AQ11" s="40">
        <v>1502.02738</v>
      </c>
      <c r="AR11" s="55">
        <v>1234</v>
      </c>
      <c r="AS11" s="17">
        <v>-268</v>
      </c>
      <c r="AT11" s="17">
        <f t="shared" si="6"/>
        <v>82.155626217679199</v>
      </c>
      <c r="AU11" s="17">
        <v>190.20878200000004</v>
      </c>
      <c r="AV11" s="21">
        <v>341</v>
      </c>
      <c r="AW11" s="17">
        <v>150</v>
      </c>
      <c r="AX11" s="17">
        <f t="shared" si="7"/>
        <v>179.2766855528258</v>
      </c>
      <c r="AY11" s="17"/>
      <c r="AZ11" s="17"/>
      <c r="BA11" s="17"/>
      <c r="BB11" s="17">
        <f t="shared" si="8"/>
        <v>0</v>
      </c>
      <c r="BC11" s="17"/>
      <c r="BD11" s="17"/>
      <c r="BE11" s="17">
        <f t="shared" si="16"/>
        <v>0</v>
      </c>
      <c r="BF11" s="17">
        <f t="shared" si="17"/>
        <v>0</v>
      </c>
    </row>
    <row r="12" spans="1:118" s="22" customFormat="1" ht="30.75" customHeight="1" x14ac:dyDescent="0.25">
      <c r="A12" s="21"/>
      <c r="B12" s="21" t="s">
        <v>10</v>
      </c>
      <c r="C12" s="17">
        <f t="shared" si="18"/>
        <v>13645.430091</v>
      </c>
      <c r="D12" s="17">
        <f t="shared" si="19"/>
        <v>11938</v>
      </c>
      <c r="E12" s="17">
        <f t="shared" si="9"/>
        <v>-1707.4300910000002</v>
      </c>
      <c r="F12" s="17">
        <f t="shared" si="0"/>
        <v>87.487165449433832</v>
      </c>
      <c r="G12" s="17"/>
      <c r="H12" s="17"/>
      <c r="I12" s="17"/>
      <c r="J12" s="17"/>
      <c r="K12" s="40">
        <v>0</v>
      </c>
      <c r="L12" s="55">
        <f>[1]МО!$AS$97*0.3+[1]МО!$AU$97*0.5</f>
        <v>0</v>
      </c>
      <c r="M12" s="17">
        <f t="shared" si="1"/>
        <v>0</v>
      </c>
      <c r="N12" s="17">
        <f t="shared" si="2"/>
        <v>0</v>
      </c>
      <c r="O12" s="17"/>
      <c r="P12" s="17"/>
      <c r="Q12" s="17">
        <f t="shared" si="10"/>
        <v>0</v>
      </c>
      <c r="R12" s="17">
        <f t="shared" si="3"/>
        <v>0</v>
      </c>
      <c r="S12" s="17"/>
      <c r="T12" s="17"/>
      <c r="U12" s="17">
        <f t="shared" si="11"/>
        <v>0</v>
      </c>
      <c r="V12" s="17">
        <f t="shared" si="4"/>
        <v>0</v>
      </c>
      <c r="W12" s="17">
        <v>6884</v>
      </c>
      <c r="X12" s="21">
        <v>5903</v>
      </c>
      <c r="Y12" s="17">
        <v>-981</v>
      </c>
      <c r="Z12" s="17">
        <f t="shared" si="12"/>
        <v>85.749564206856476</v>
      </c>
      <c r="AA12" s="17">
        <f t="shared" si="20"/>
        <v>5053.53575</v>
      </c>
      <c r="AB12" s="17">
        <f t="shared" si="21"/>
        <v>4073</v>
      </c>
      <c r="AC12" s="17">
        <f t="shared" si="22"/>
        <v>-980.08837999999992</v>
      </c>
      <c r="AD12" s="17">
        <f t="shared" si="13"/>
        <v>80.597035451861601</v>
      </c>
      <c r="AE12" s="17">
        <v>1289.0883799999999</v>
      </c>
      <c r="AF12" s="17">
        <v>850</v>
      </c>
      <c r="AG12" s="17">
        <f t="shared" si="23"/>
        <v>-439.08837999999992</v>
      </c>
      <c r="AH12" s="17">
        <f t="shared" si="25"/>
        <v>65.93807012673561</v>
      </c>
      <c r="AI12" s="17">
        <v>3764.4473700000003</v>
      </c>
      <c r="AJ12" s="17">
        <v>3223</v>
      </c>
      <c r="AK12" s="17">
        <v>-541</v>
      </c>
      <c r="AL12" s="17">
        <f t="shared" si="24"/>
        <v>85.616816579374827</v>
      </c>
      <c r="AM12" s="17">
        <v>0</v>
      </c>
      <c r="AN12" s="17">
        <v>0</v>
      </c>
      <c r="AO12" s="17">
        <f t="shared" si="14"/>
        <v>0</v>
      </c>
      <c r="AP12" s="17">
        <f t="shared" si="15"/>
        <v>0</v>
      </c>
      <c r="AQ12" s="40">
        <v>1539.3597500000001</v>
      </c>
      <c r="AR12" s="55">
        <v>1328</v>
      </c>
      <c r="AS12" s="17">
        <v>-212</v>
      </c>
      <c r="AT12" s="17">
        <f t="shared" si="6"/>
        <v>86.269632553404094</v>
      </c>
      <c r="AU12" s="17">
        <v>168.53459100000001</v>
      </c>
      <c r="AV12" s="21">
        <v>634</v>
      </c>
      <c r="AW12" s="17">
        <v>466</v>
      </c>
      <c r="AX12" s="17" t="str">
        <f t="shared" si="7"/>
        <v>св.200</v>
      </c>
      <c r="AY12" s="17"/>
      <c r="AZ12" s="17"/>
      <c r="BA12" s="17"/>
      <c r="BB12" s="17">
        <f t="shared" si="8"/>
        <v>0</v>
      </c>
      <c r="BC12" s="17"/>
      <c r="BD12" s="17"/>
      <c r="BE12" s="17">
        <f t="shared" si="16"/>
        <v>0</v>
      </c>
      <c r="BF12" s="17">
        <f t="shared" si="17"/>
        <v>0</v>
      </c>
    </row>
    <row r="13" spans="1:118" s="22" customFormat="1" ht="30" customHeight="1" x14ac:dyDescent="0.25">
      <c r="A13" s="21"/>
      <c r="B13" s="21" t="s">
        <v>17</v>
      </c>
      <c r="C13" s="17">
        <f t="shared" si="18"/>
        <v>15591.6363575</v>
      </c>
      <c r="D13" s="17">
        <f t="shared" si="19"/>
        <v>13731</v>
      </c>
      <c r="E13" s="17">
        <f t="shared" si="9"/>
        <v>-1860.6363574999996</v>
      </c>
      <c r="F13" s="17">
        <f t="shared" si="0"/>
        <v>88.066445914735667</v>
      </c>
      <c r="G13" s="17"/>
      <c r="H13" s="17"/>
      <c r="I13" s="17"/>
      <c r="J13" s="17"/>
      <c r="K13" s="40">
        <v>0</v>
      </c>
      <c r="L13" s="55">
        <f>[1]МО!$AS$100*0.3+[1]МО!$AU$100*0.3</f>
        <v>0</v>
      </c>
      <c r="M13" s="17">
        <f t="shared" si="1"/>
        <v>0</v>
      </c>
      <c r="N13" s="17">
        <f t="shared" si="2"/>
        <v>0</v>
      </c>
      <c r="O13" s="17"/>
      <c r="P13" s="17"/>
      <c r="Q13" s="17"/>
      <c r="R13" s="17">
        <f t="shared" si="3"/>
        <v>0</v>
      </c>
      <c r="S13" s="17"/>
      <c r="T13" s="17"/>
      <c r="U13" s="17">
        <f t="shared" si="11"/>
        <v>0</v>
      </c>
      <c r="V13" s="17">
        <f t="shared" si="4"/>
        <v>0</v>
      </c>
      <c r="W13" s="17">
        <v>0</v>
      </c>
      <c r="X13" s="17">
        <v>0</v>
      </c>
      <c r="Y13" s="17">
        <f t="shared" ref="Y13" si="26">X13-W13</f>
        <v>0</v>
      </c>
      <c r="Z13" s="17">
        <f t="shared" si="12"/>
        <v>0</v>
      </c>
      <c r="AA13" s="17">
        <f t="shared" si="20"/>
        <v>13287.80107</v>
      </c>
      <c r="AB13" s="17">
        <f t="shared" si="21"/>
        <v>11421</v>
      </c>
      <c r="AC13" s="17">
        <f t="shared" si="22"/>
        <v>-1867.34872</v>
      </c>
      <c r="AD13" s="17">
        <f t="shared" si="13"/>
        <v>85.951015821461269</v>
      </c>
      <c r="AE13" s="17">
        <v>665.34871999999996</v>
      </c>
      <c r="AF13" s="17">
        <v>500</v>
      </c>
      <c r="AG13" s="17">
        <f t="shared" si="23"/>
        <v>-165.34871999999996</v>
      </c>
      <c r="AH13" s="17">
        <f t="shared" si="25"/>
        <v>75.148562696566103</v>
      </c>
      <c r="AI13" s="17">
        <v>12622.45235</v>
      </c>
      <c r="AJ13" s="17">
        <v>10921</v>
      </c>
      <c r="AK13" s="17">
        <v>-1702</v>
      </c>
      <c r="AL13" s="17">
        <f t="shared" si="24"/>
        <v>86.520429605741384</v>
      </c>
      <c r="AM13" s="17"/>
      <c r="AN13" s="17"/>
      <c r="AO13" s="17">
        <f t="shared" si="14"/>
        <v>0</v>
      </c>
      <c r="AP13" s="17">
        <f>IF(ISERROR(AN13/AM13*100),,IF(AN13&lt;1,,IF(AN13/AM13*100&lt;0,,IF(AN13/AM13*100&gt;200,"св.200",AN13/AM13*100))))</f>
        <v>0</v>
      </c>
      <c r="AQ13" s="40">
        <v>2049.4774400000001</v>
      </c>
      <c r="AR13" s="55">
        <v>1878</v>
      </c>
      <c r="AS13" s="17">
        <v>-172</v>
      </c>
      <c r="AT13" s="17">
        <f t="shared" si="6"/>
        <v>91.633114048818214</v>
      </c>
      <c r="AU13" s="17">
        <v>254.35784749999999</v>
      </c>
      <c r="AV13" s="21">
        <v>432</v>
      </c>
      <c r="AW13" s="17">
        <v>178</v>
      </c>
      <c r="AX13" s="17">
        <f t="shared" si="7"/>
        <v>169.83946209876621</v>
      </c>
      <c r="AY13" s="17"/>
      <c r="AZ13" s="17"/>
      <c r="BA13" s="17"/>
      <c r="BB13" s="17">
        <f t="shared" si="8"/>
        <v>0</v>
      </c>
      <c r="BC13" s="17"/>
      <c r="BD13" s="17"/>
      <c r="BE13" s="17">
        <f t="shared" si="16"/>
        <v>0</v>
      </c>
      <c r="BF13" s="17">
        <f t="shared" si="17"/>
        <v>0</v>
      </c>
    </row>
    <row r="14" spans="1:118" s="22" customFormat="1" ht="29.25" customHeight="1" x14ac:dyDescent="0.25">
      <c r="A14" s="21"/>
      <c r="B14" s="21" t="s">
        <v>32</v>
      </c>
      <c r="C14" s="17">
        <f t="shared" si="18"/>
        <v>16486.222571999999</v>
      </c>
      <c r="D14" s="17">
        <f t="shared" si="19"/>
        <v>12332</v>
      </c>
      <c r="E14" s="17">
        <f t="shared" si="9"/>
        <v>-4154.2225719999988</v>
      </c>
      <c r="F14" s="17">
        <f t="shared" si="0"/>
        <v>74.801853160374776</v>
      </c>
      <c r="G14" s="17"/>
      <c r="H14" s="17"/>
      <c r="I14" s="17"/>
      <c r="J14" s="17"/>
      <c r="K14" s="40">
        <v>0</v>
      </c>
      <c r="L14" s="55">
        <f>[1]МО!$AS$101*0.3+[1]МО!$AU$101*0.3</f>
        <v>0</v>
      </c>
      <c r="M14" s="17">
        <f t="shared" si="1"/>
        <v>0</v>
      </c>
      <c r="N14" s="17">
        <f t="shared" si="2"/>
        <v>0</v>
      </c>
      <c r="O14" s="17"/>
      <c r="P14" s="17"/>
      <c r="Q14" s="17"/>
      <c r="R14" s="17">
        <f t="shared" si="3"/>
        <v>0</v>
      </c>
      <c r="S14" s="17"/>
      <c r="T14" s="17"/>
      <c r="U14" s="17">
        <f t="shared" si="11"/>
        <v>0</v>
      </c>
      <c r="V14" s="17">
        <f t="shared" si="4"/>
        <v>0</v>
      </c>
      <c r="W14" s="17">
        <v>0</v>
      </c>
      <c r="X14" s="17">
        <v>0</v>
      </c>
      <c r="Y14" s="17">
        <v>0</v>
      </c>
      <c r="Z14" s="17">
        <f t="shared" si="12"/>
        <v>0</v>
      </c>
      <c r="AA14" s="17">
        <f t="shared" si="20"/>
        <v>13948.549720000001</v>
      </c>
      <c r="AB14" s="17">
        <f t="shared" si="21"/>
        <v>10479</v>
      </c>
      <c r="AC14" s="17">
        <f t="shared" si="22"/>
        <v>-3469.4703799999997</v>
      </c>
      <c r="AD14" s="17">
        <f t="shared" si="13"/>
        <v>75.126089882841228</v>
      </c>
      <c r="AE14" s="17">
        <v>679.47037999999998</v>
      </c>
      <c r="AF14" s="17">
        <v>632</v>
      </c>
      <c r="AG14" s="17">
        <f t="shared" si="23"/>
        <v>-47.470379999999977</v>
      </c>
      <c r="AH14" s="17">
        <f t="shared" si="25"/>
        <v>93.013620402408122</v>
      </c>
      <c r="AI14" s="17">
        <v>13269.07934</v>
      </c>
      <c r="AJ14" s="17">
        <v>9847</v>
      </c>
      <c r="AK14" s="17">
        <v>-3422</v>
      </c>
      <c r="AL14" s="17">
        <f t="shared" si="24"/>
        <v>74.210122252536024</v>
      </c>
      <c r="AM14" s="17"/>
      <c r="AN14" s="17"/>
      <c r="AO14" s="17">
        <f t="shared" si="14"/>
        <v>0</v>
      </c>
      <c r="AP14" s="17">
        <f t="shared" si="15"/>
        <v>0</v>
      </c>
      <c r="AQ14" s="40">
        <v>2526.0198700000001</v>
      </c>
      <c r="AR14" s="55">
        <v>1820</v>
      </c>
      <c r="AS14" s="17">
        <v>-706</v>
      </c>
      <c r="AT14" s="17">
        <f t="shared" si="6"/>
        <v>72.050106240850752</v>
      </c>
      <c r="AU14" s="17">
        <v>11.652982000000002</v>
      </c>
      <c r="AV14" s="21">
        <v>33</v>
      </c>
      <c r="AW14" s="17">
        <v>22</v>
      </c>
      <c r="AX14" s="17" t="str">
        <f t="shared" si="7"/>
        <v>св.200</v>
      </c>
      <c r="AY14" s="17"/>
      <c r="AZ14" s="17"/>
      <c r="BA14" s="17"/>
      <c r="BB14" s="17">
        <f t="shared" si="8"/>
        <v>0</v>
      </c>
      <c r="BC14" s="17"/>
      <c r="BD14" s="17"/>
      <c r="BE14" s="17">
        <f>BD14-BC14</f>
        <v>0</v>
      </c>
      <c r="BF14" s="17">
        <f t="shared" si="17"/>
        <v>0</v>
      </c>
    </row>
    <row r="15" spans="1:118" s="22" customFormat="1" ht="35.25" customHeight="1" x14ac:dyDescent="0.25">
      <c r="A15" s="21"/>
      <c r="B15" s="21" t="s">
        <v>30</v>
      </c>
      <c r="C15" s="17">
        <f t="shared" si="18"/>
        <v>10730.667632999999</v>
      </c>
      <c r="D15" s="17">
        <f>L15+P15+T15+AB15+AR15+AV15+BD15+H15+AZ15+X15+AN15</f>
        <v>9518</v>
      </c>
      <c r="E15" s="17">
        <f t="shared" si="9"/>
        <v>-1212.6676329999991</v>
      </c>
      <c r="F15" s="17">
        <f t="shared" si="0"/>
        <v>88.699047678350553</v>
      </c>
      <c r="G15" s="17"/>
      <c r="H15" s="17"/>
      <c r="I15" s="17"/>
      <c r="J15" s="17"/>
      <c r="K15" s="40">
        <v>0</v>
      </c>
      <c r="L15" s="55">
        <f>[1]МО!$AS$102*0.3+[1]МО!$AU$102*0.3</f>
        <v>0</v>
      </c>
      <c r="M15" s="17">
        <f t="shared" si="1"/>
        <v>0</v>
      </c>
      <c r="N15" s="17">
        <f t="shared" si="2"/>
        <v>0</v>
      </c>
      <c r="O15" s="17"/>
      <c r="P15" s="17"/>
      <c r="Q15" s="17"/>
      <c r="R15" s="17">
        <f t="shared" si="3"/>
        <v>0</v>
      </c>
      <c r="S15" s="17"/>
      <c r="T15" s="17"/>
      <c r="U15" s="17">
        <f t="shared" si="11"/>
        <v>0</v>
      </c>
      <c r="V15" s="17">
        <f t="shared" si="4"/>
        <v>0</v>
      </c>
      <c r="W15" s="17">
        <v>0</v>
      </c>
      <c r="X15" s="17">
        <v>0</v>
      </c>
      <c r="Y15" s="17">
        <v>0</v>
      </c>
      <c r="Z15" s="17">
        <f t="shared" si="12"/>
        <v>0</v>
      </c>
      <c r="AA15" s="17">
        <f t="shared" si="20"/>
        <v>9959.3284499999991</v>
      </c>
      <c r="AB15" s="17">
        <f t="shared" si="21"/>
        <v>8954</v>
      </c>
      <c r="AC15" s="17">
        <f t="shared" si="22"/>
        <v>-1004.99666</v>
      </c>
      <c r="AD15" s="17">
        <f t="shared" si="13"/>
        <v>89.905660255637017</v>
      </c>
      <c r="AE15" s="17">
        <v>16.996659999999999</v>
      </c>
      <c r="AF15" s="17">
        <v>21</v>
      </c>
      <c r="AG15" s="17">
        <f t="shared" si="23"/>
        <v>4.0033400000000015</v>
      </c>
      <c r="AH15" s="17">
        <f t="shared" si="25"/>
        <v>123.55368643015747</v>
      </c>
      <c r="AI15" s="17">
        <v>9942.3317899999984</v>
      </c>
      <c r="AJ15" s="17">
        <v>8933</v>
      </c>
      <c r="AK15" s="17">
        <v>-1009</v>
      </c>
      <c r="AL15" s="17">
        <f t="shared" si="24"/>
        <v>89.848138129777723</v>
      </c>
      <c r="AM15" s="17">
        <v>3</v>
      </c>
      <c r="AN15" s="17">
        <v>3</v>
      </c>
      <c r="AO15" s="17">
        <f t="shared" si="14"/>
        <v>0</v>
      </c>
      <c r="AP15" s="17">
        <f t="shared" si="15"/>
        <v>100</v>
      </c>
      <c r="AQ15" s="40">
        <v>730.21137999999996</v>
      </c>
      <c r="AR15" s="55">
        <v>517</v>
      </c>
      <c r="AS15" s="17">
        <v>-213</v>
      </c>
      <c r="AT15" s="17">
        <f t="shared" si="6"/>
        <v>70.801416433690761</v>
      </c>
      <c r="AU15" s="17">
        <v>41.127803</v>
      </c>
      <c r="AV15" s="21">
        <v>44</v>
      </c>
      <c r="AW15" s="17">
        <v>3</v>
      </c>
      <c r="AX15" s="17">
        <f t="shared" si="7"/>
        <v>106.98358966560892</v>
      </c>
      <c r="AY15" s="17"/>
      <c r="AZ15" s="17"/>
      <c r="BA15" s="17"/>
      <c r="BB15" s="17">
        <f t="shared" si="8"/>
        <v>0</v>
      </c>
      <c r="BC15" s="17"/>
      <c r="BD15" s="17"/>
      <c r="BE15" s="17">
        <f t="shared" si="16"/>
        <v>0</v>
      </c>
      <c r="BF15" s="17">
        <f t="shared" si="17"/>
        <v>0</v>
      </c>
    </row>
    <row r="16" spans="1:118" s="24" customFormat="1" ht="40.5" customHeight="1" x14ac:dyDescent="0.25">
      <c r="A16" s="23"/>
      <c r="B16" s="47" t="s">
        <v>23</v>
      </c>
      <c r="C16" s="49">
        <f>SUM(C7:C15)</f>
        <v>104330.13161078001</v>
      </c>
      <c r="D16" s="49">
        <f>SUM(D7:D15)</f>
        <v>99479.512069999997</v>
      </c>
      <c r="E16" s="49">
        <f>SUM(E7:E15)</f>
        <v>-4850.6195407799996</v>
      </c>
      <c r="F16" s="49">
        <f t="shared" si="0"/>
        <v>95.350701215564442</v>
      </c>
      <c r="G16" s="49">
        <f>G7</f>
        <v>146.24283047999998</v>
      </c>
      <c r="H16" s="49">
        <f t="shared" ref="H16:I16" si="27">H7</f>
        <v>522</v>
      </c>
      <c r="I16" s="49">
        <f t="shared" si="27"/>
        <v>376</v>
      </c>
      <c r="J16" s="49" t="str">
        <f t="shared" ref="J16" si="28">IF(ISERROR(H16/G16*100),,IF(H16&lt;1,,IF(H16/G16*100&lt;0,,IF(H16/G16*100&gt;200,"св.200",H16/G16*100))))</f>
        <v>св.200</v>
      </c>
      <c r="K16" s="48">
        <f>SUM(K7:K15)</f>
        <v>10.51207</v>
      </c>
      <c r="L16" s="48">
        <f>SUM(L7:L15)</f>
        <v>10.51207</v>
      </c>
      <c r="M16" s="49">
        <f>SUM(M7:M15)</f>
        <v>0</v>
      </c>
      <c r="N16" s="49">
        <f t="shared" si="2"/>
        <v>100</v>
      </c>
      <c r="O16" s="49">
        <f>SUM(O7:O15)</f>
        <v>858.00728000000004</v>
      </c>
      <c r="P16" s="49">
        <f>SUM(P7:P15)</f>
        <v>818</v>
      </c>
      <c r="Q16" s="49">
        <f>SUM(Q7:Q15)</f>
        <v>-40</v>
      </c>
      <c r="R16" s="49">
        <f t="shared" si="3"/>
        <v>95.337186416413616</v>
      </c>
      <c r="S16" s="49">
        <f>SUM(S7:S15)</f>
        <v>134.99859000000001</v>
      </c>
      <c r="T16" s="49">
        <f>SUM(T7:T15)</f>
        <v>218</v>
      </c>
      <c r="U16" s="49">
        <f>SUM(U7:U15)</f>
        <v>83</v>
      </c>
      <c r="V16" s="49">
        <f t="shared" si="4"/>
        <v>161.48316808345925</v>
      </c>
      <c r="W16" s="49">
        <f>SUM(W7:W15)</f>
        <v>24650</v>
      </c>
      <c r="X16" s="49">
        <f>SUM(X7:X15)</f>
        <v>21636</v>
      </c>
      <c r="Y16" s="49">
        <f>SUM(Y7:Y15)</f>
        <v>-3014</v>
      </c>
      <c r="Z16" s="49">
        <f t="shared" si="12"/>
        <v>87.772819472616632</v>
      </c>
      <c r="AA16" s="49">
        <f>SUM(AA8:AA15)</f>
        <v>54625.626110000005</v>
      </c>
      <c r="AB16" s="49">
        <f>SUM(AB8:AB15)</f>
        <v>45659</v>
      </c>
      <c r="AC16" s="49">
        <f>SUM(AC7:AC15)</f>
        <v>-8963.9781399999993</v>
      </c>
      <c r="AD16" s="49">
        <f t="shared" si="13"/>
        <v>83.585311970715267</v>
      </c>
      <c r="AE16" s="49">
        <v>5889.0917699999991</v>
      </c>
      <c r="AF16" s="49">
        <f>SUM(AF8:AF15)</f>
        <v>5078</v>
      </c>
      <c r="AG16" s="49">
        <f>SUM(AG7:AG15)</f>
        <v>-811.97813999999994</v>
      </c>
      <c r="AH16" s="49">
        <f t="shared" si="25"/>
        <v>86.227218021430161</v>
      </c>
      <c r="AI16" s="49">
        <v>48734.911110000001</v>
      </c>
      <c r="AJ16" s="49">
        <f>SUM(AJ8:AJ15)</f>
        <v>40581</v>
      </c>
      <c r="AK16" s="49">
        <f>SUM(AK8:AK15)</f>
        <v>-8152</v>
      </c>
      <c r="AL16" s="49">
        <f t="shared" si="24"/>
        <v>83.268849938813389</v>
      </c>
      <c r="AM16" s="49">
        <f>SUM(AM7:AM15)</f>
        <v>3</v>
      </c>
      <c r="AN16" s="49">
        <f>SUM(AN7:AN15)</f>
        <v>3</v>
      </c>
      <c r="AO16" s="50">
        <f t="shared" si="14"/>
        <v>0</v>
      </c>
      <c r="AP16" s="49">
        <f t="shared" si="15"/>
        <v>100</v>
      </c>
      <c r="AQ16" s="48">
        <v>9908.5071200000002</v>
      </c>
      <c r="AR16" s="48">
        <f>SUM(AR7:AR15)</f>
        <v>8134</v>
      </c>
      <c r="AS16" s="49">
        <f>SUM(AS7:AS15)</f>
        <v>-1775</v>
      </c>
      <c r="AT16" s="51">
        <f t="shared" si="6"/>
        <v>82.091074886364922</v>
      </c>
      <c r="AU16" s="49">
        <v>12376.129320299997</v>
      </c>
      <c r="AV16" s="57">
        <f>SUM(AV7:AV15)</f>
        <v>18733</v>
      </c>
      <c r="AW16" s="49">
        <f>SUM(AW7:AW15)</f>
        <v>6358</v>
      </c>
      <c r="AX16" s="49">
        <f t="shared" si="7"/>
        <v>151.36396457390856</v>
      </c>
      <c r="AY16" s="49">
        <f>SUM(AY7:AY15)</f>
        <v>1620.1082900000001</v>
      </c>
      <c r="AZ16" s="49">
        <f>SUM(AZ7:AZ15)</f>
        <v>3746</v>
      </c>
      <c r="BA16" s="49">
        <f>SUM(BA7:BA15)</f>
        <v>2126</v>
      </c>
      <c r="BB16" s="49" t="str">
        <f t="shared" si="8"/>
        <v>св.200</v>
      </c>
      <c r="BC16" s="49">
        <f>SUM(BC7:BC15)</f>
        <v>0</v>
      </c>
      <c r="BD16" s="49">
        <f>SUM(BD7:BD15)</f>
        <v>0</v>
      </c>
      <c r="BE16" s="49">
        <f>SUM(BE7:BE15)</f>
        <v>0</v>
      </c>
      <c r="BF16" s="49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</row>
    <row r="17" spans="2:58" s="8" customFormat="1" ht="16.5" x14ac:dyDescent="0.25">
      <c r="B17" s="18"/>
      <c r="C17" s="36"/>
      <c r="D17" s="36"/>
      <c r="E17" s="36"/>
      <c r="F17" s="19">
        <f>IF(ISERROR(D17/C17*100),,D17/C17*100)</f>
        <v>0</v>
      </c>
      <c r="G17" s="19"/>
      <c r="H17" s="19"/>
      <c r="I17" s="19"/>
      <c r="J17" s="19"/>
      <c r="K17" s="36"/>
      <c r="L17" s="36"/>
      <c r="M17" s="36"/>
      <c r="N17" s="36"/>
      <c r="O17" s="36"/>
      <c r="P17" s="36"/>
      <c r="Q17" s="36"/>
      <c r="R17" s="19">
        <f>IF(ISERROR(P17/O17*100),,IF(P17&lt;1,,IF(P17/O17*100&lt;0,,IF(P17/O17*100&gt;200,"св.200",P17/O17*100))))</f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36"/>
      <c r="AF17" s="36" t="s">
        <v>40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 t="s">
        <v>11</v>
      </c>
      <c r="BE17" s="36"/>
      <c r="BF17" s="36"/>
    </row>
    <row r="18" spans="2:58" ht="16.5" x14ac:dyDescent="0.25">
      <c r="C18" s="20"/>
      <c r="F18" s="41"/>
      <c r="G18" s="42"/>
      <c r="H18" s="20"/>
      <c r="I18" s="41"/>
      <c r="J18" s="41"/>
      <c r="K18" s="41"/>
      <c r="L18" s="41"/>
      <c r="M18" s="71" t="s">
        <v>11</v>
      </c>
      <c r="N18" s="72"/>
      <c r="O18" s="72"/>
      <c r="P18" s="20" t="s">
        <v>24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2:58" x14ac:dyDescent="0.2">
      <c r="B19" s="10"/>
      <c r="F19" s="43"/>
      <c r="L19" s="43"/>
    </row>
    <row r="20" spans="2:58" ht="27" customHeight="1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2:58" x14ac:dyDescent="0.2">
      <c r="B21" s="46" t="s">
        <v>34</v>
      </c>
      <c r="K21" s="43" t="s">
        <v>36</v>
      </c>
    </row>
    <row r="22" spans="2:58" x14ac:dyDescent="0.2">
      <c r="B22" s="46" t="s">
        <v>35</v>
      </c>
    </row>
  </sheetData>
  <sheetProtection formatCells="0" formatColumns="0" formatRows="0"/>
  <mergeCells count="22">
    <mergeCell ref="B4:B6"/>
    <mergeCell ref="C5:C6"/>
    <mergeCell ref="D5:D6"/>
    <mergeCell ref="E5:E6"/>
    <mergeCell ref="C4:F4"/>
    <mergeCell ref="F5:F6"/>
    <mergeCell ref="B20:P20"/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  <mergeCell ref="M18:O18"/>
  </mergeCells>
  <phoneticPr fontId="2" type="noConversion"/>
  <pageMargins left="0.39370078740157483" right="0.19685039370078741" top="0" bottom="0" header="0" footer="0"/>
  <pageSetup paperSize="9" scale="65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Ольга О.А.. ИвановаОА</cp:lastModifiedBy>
  <cp:lastPrinted>2022-03-25T07:16:12Z</cp:lastPrinted>
  <dcterms:created xsi:type="dcterms:W3CDTF">2007-09-13T08:45:34Z</dcterms:created>
  <dcterms:modified xsi:type="dcterms:W3CDTF">2022-03-25T07:17:52Z</dcterms:modified>
</cp:coreProperties>
</file>